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13_ncr:1_{3E429944-FEBE-4092-AFB7-E530D06FFD8D}" xr6:coauthVersionLast="47" xr6:coauthVersionMax="47" xr10:uidLastSave="{00000000-0000-0000-0000-000000000000}"/>
  <bookViews>
    <workbookView xWindow="-25710" yWindow="-110" windowWidth="25820" windowHeight="14620" activeTab="2" xr2:uid="{00000000-000D-0000-FFFF-FFFF00000000}"/>
  </bookViews>
  <sheets>
    <sheet name="Rekapitulace stavby" sheetId="1" r:id="rId1"/>
    <sheet name="03_2023 - OPRAVA MOSTU 33..." sheetId="2" r:id="rId2"/>
    <sheet name="Pokyny pro vyplnění" sheetId="3" r:id="rId3"/>
  </sheets>
  <definedNames>
    <definedName name="_xlnm._FilterDatabase" localSheetId="1" hidden="1">'03_2023 - OPRAVA MOSTU 33...'!$C$88:$K$442</definedName>
    <definedName name="_xlnm.Print_Titles" localSheetId="1">'03_2023 - OPRAVA MOSTU 33...'!$88:$88</definedName>
    <definedName name="_xlnm.Print_Titles" localSheetId="0">'Rekapitulace stavby'!$52:$52</definedName>
    <definedName name="_xlnm.Print_Area" localSheetId="1">'03_2023 - OPRAVA MOSTU 33...'!$C$4:$J$37,'03_2023 - OPRAVA MOSTU 33...'!$C$43:$J$72,'03_2023 - OPRAVA MOSTU 33...'!$C$78:$K$442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55" i="1"/>
  <c r="J33" i="2"/>
  <c r="AX55" i="1"/>
  <c r="BI440" i="2"/>
  <c r="BH440" i="2"/>
  <c r="BG440" i="2"/>
  <c r="BF440" i="2"/>
  <c r="T440" i="2"/>
  <c r="T439" i="2"/>
  <c r="R440" i="2"/>
  <c r="R439" i="2"/>
  <c r="P440" i="2"/>
  <c r="P439" i="2"/>
  <c r="BI436" i="2"/>
  <c r="BH436" i="2"/>
  <c r="BG436" i="2"/>
  <c r="BF436" i="2"/>
  <c r="T436" i="2"/>
  <c r="T435" i="2"/>
  <c r="R436" i="2"/>
  <c r="R435" i="2"/>
  <c r="P436" i="2"/>
  <c r="P435" i="2"/>
  <c r="BI432" i="2"/>
  <c r="BH432" i="2"/>
  <c r="BG432" i="2"/>
  <c r="BF432" i="2"/>
  <c r="T432" i="2"/>
  <c r="R432" i="2"/>
  <c r="P432" i="2"/>
  <c r="BI429" i="2"/>
  <c r="BH429" i="2"/>
  <c r="BG429" i="2"/>
  <c r="BF429" i="2"/>
  <c r="T429" i="2"/>
  <c r="R429" i="2"/>
  <c r="P429" i="2"/>
  <c r="BI425" i="2"/>
  <c r="BH425" i="2"/>
  <c r="BG425" i="2"/>
  <c r="BF425" i="2"/>
  <c r="T425" i="2"/>
  <c r="R425" i="2"/>
  <c r="P425" i="2"/>
  <c r="BI422" i="2"/>
  <c r="BH422" i="2"/>
  <c r="BG422" i="2"/>
  <c r="BF422" i="2"/>
  <c r="T422" i="2"/>
  <c r="R422" i="2"/>
  <c r="P422" i="2"/>
  <c r="BI417" i="2"/>
  <c r="BH417" i="2"/>
  <c r="BG417" i="2"/>
  <c r="BF417" i="2"/>
  <c r="T417" i="2"/>
  <c r="R417" i="2"/>
  <c r="P417" i="2"/>
  <c r="BI414" i="2"/>
  <c r="BH414" i="2"/>
  <c r="BG414" i="2"/>
  <c r="BF414" i="2"/>
  <c r="T414" i="2"/>
  <c r="R414" i="2"/>
  <c r="P414" i="2"/>
  <c r="BI411" i="2"/>
  <c r="BH411" i="2"/>
  <c r="BG411" i="2"/>
  <c r="BF411" i="2"/>
  <c r="T411" i="2"/>
  <c r="R411" i="2"/>
  <c r="P411" i="2"/>
  <c r="BI407" i="2"/>
  <c r="BH407" i="2"/>
  <c r="BG407" i="2"/>
  <c r="BF407" i="2"/>
  <c r="T407" i="2"/>
  <c r="R407" i="2"/>
  <c r="P407" i="2"/>
  <c r="BI404" i="2"/>
  <c r="BH404" i="2"/>
  <c r="BG404" i="2"/>
  <c r="BF404" i="2"/>
  <c r="T404" i="2"/>
  <c r="R404" i="2"/>
  <c r="P404" i="2"/>
  <c r="BI399" i="2"/>
  <c r="BH399" i="2"/>
  <c r="BG399" i="2"/>
  <c r="BF399" i="2"/>
  <c r="T399" i="2"/>
  <c r="T398" i="2"/>
  <c r="R399" i="2"/>
  <c r="R398" i="2"/>
  <c r="P399" i="2"/>
  <c r="P398" i="2"/>
  <c r="BI395" i="2"/>
  <c r="BH395" i="2"/>
  <c r="BG395" i="2"/>
  <c r="BF395" i="2"/>
  <c r="T395" i="2"/>
  <c r="R395" i="2"/>
  <c r="P395" i="2"/>
  <c r="BI388" i="2"/>
  <c r="BH388" i="2"/>
  <c r="BG388" i="2"/>
  <c r="BF388" i="2"/>
  <c r="T388" i="2"/>
  <c r="R388" i="2"/>
  <c r="P388" i="2"/>
  <c r="BI385" i="2"/>
  <c r="BH385" i="2"/>
  <c r="BG385" i="2"/>
  <c r="BF385" i="2"/>
  <c r="T385" i="2"/>
  <c r="R385" i="2"/>
  <c r="P385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64" i="2"/>
  <c r="BH364" i="2"/>
  <c r="BG364" i="2"/>
  <c r="BF364" i="2"/>
  <c r="T364" i="2"/>
  <c r="R364" i="2"/>
  <c r="P364" i="2"/>
  <c r="BI354" i="2"/>
  <c r="BH354" i="2"/>
  <c r="BG354" i="2"/>
  <c r="BF354" i="2"/>
  <c r="T354" i="2"/>
  <c r="R354" i="2"/>
  <c r="P354" i="2"/>
  <c r="BI349" i="2"/>
  <c r="BH349" i="2"/>
  <c r="BG349" i="2"/>
  <c r="BF349" i="2"/>
  <c r="T349" i="2"/>
  <c r="R349" i="2"/>
  <c r="P349" i="2"/>
  <c r="BI344" i="2"/>
  <c r="BH344" i="2"/>
  <c r="BG344" i="2"/>
  <c r="BF344" i="2"/>
  <c r="T344" i="2"/>
  <c r="R344" i="2"/>
  <c r="P344" i="2"/>
  <c r="BI336" i="2"/>
  <c r="BH336" i="2"/>
  <c r="BG336" i="2"/>
  <c r="BF336" i="2"/>
  <c r="T336" i="2"/>
  <c r="R336" i="2"/>
  <c r="P336" i="2"/>
  <c r="BI328" i="2"/>
  <c r="BH328" i="2"/>
  <c r="BG328" i="2"/>
  <c r="BF328" i="2"/>
  <c r="T328" i="2"/>
  <c r="R328" i="2"/>
  <c r="P328" i="2"/>
  <c r="BI316" i="2"/>
  <c r="BH316" i="2"/>
  <c r="BG316" i="2"/>
  <c r="BF316" i="2"/>
  <c r="T316" i="2"/>
  <c r="R316" i="2"/>
  <c r="P316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R309" i="2"/>
  <c r="P309" i="2"/>
  <c r="BI306" i="2"/>
  <c r="BH306" i="2"/>
  <c r="BG306" i="2"/>
  <c r="BF306" i="2"/>
  <c r="T306" i="2"/>
  <c r="R306" i="2"/>
  <c r="P306" i="2"/>
  <c r="BI302" i="2"/>
  <c r="BH302" i="2"/>
  <c r="BG302" i="2"/>
  <c r="BF302" i="2"/>
  <c r="T302" i="2"/>
  <c r="R302" i="2"/>
  <c r="P302" i="2"/>
  <c r="BI299" i="2"/>
  <c r="BH299" i="2"/>
  <c r="BG299" i="2"/>
  <c r="BF299" i="2"/>
  <c r="T299" i="2"/>
  <c r="R299" i="2"/>
  <c r="P299" i="2"/>
  <c r="BI295" i="2"/>
  <c r="BH295" i="2"/>
  <c r="BG295" i="2"/>
  <c r="BF295" i="2"/>
  <c r="T295" i="2"/>
  <c r="R295" i="2"/>
  <c r="P295" i="2"/>
  <c r="BI291" i="2"/>
  <c r="BH291" i="2"/>
  <c r="BG291" i="2"/>
  <c r="BF291" i="2"/>
  <c r="T291" i="2"/>
  <c r="R291" i="2"/>
  <c r="P291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79" i="2"/>
  <c r="BH279" i="2"/>
  <c r="BG279" i="2"/>
  <c r="BF279" i="2"/>
  <c r="T279" i="2"/>
  <c r="R279" i="2"/>
  <c r="P279" i="2"/>
  <c r="BI263" i="2"/>
  <c r="BH263" i="2"/>
  <c r="BG263" i="2"/>
  <c r="BF263" i="2"/>
  <c r="T263" i="2"/>
  <c r="R263" i="2"/>
  <c r="P263" i="2"/>
  <c r="BI259" i="2"/>
  <c r="BH259" i="2"/>
  <c r="BG259" i="2"/>
  <c r="BF259" i="2"/>
  <c r="T259" i="2"/>
  <c r="R259" i="2"/>
  <c r="P259" i="2"/>
  <c r="BI250" i="2"/>
  <c r="BH250" i="2"/>
  <c r="BG250" i="2"/>
  <c r="BF250" i="2"/>
  <c r="T250" i="2"/>
  <c r="R250" i="2"/>
  <c r="P250" i="2"/>
  <c r="BI242" i="2"/>
  <c r="BH242" i="2"/>
  <c r="BG242" i="2"/>
  <c r="BF242" i="2"/>
  <c r="T242" i="2"/>
  <c r="R242" i="2"/>
  <c r="P242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T219" i="2"/>
  <c r="R220" i="2"/>
  <c r="R219" i="2"/>
  <c r="P220" i="2"/>
  <c r="P219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2" i="2"/>
  <c r="BH212" i="2"/>
  <c r="BG212" i="2"/>
  <c r="BF212" i="2"/>
  <c r="T212" i="2"/>
  <c r="R212" i="2"/>
  <c r="P212" i="2"/>
  <c r="BI208" i="2"/>
  <c r="BH208" i="2"/>
  <c r="BG208" i="2"/>
  <c r="BF208" i="2"/>
  <c r="T208" i="2"/>
  <c r="R208" i="2"/>
  <c r="P208" i="2"/>
  <c r="BI204" i="2"/>
  <c r="BH204" i="2"/>
  <c r="BG204" i="2"/>
  <c r="BF204" i="2"/>
  <c r="T204" i="2"/>
  <c r="R204" i="2"/>
  <c r="P204" i="2"/>
  <c r="BI197" i="2"/>
  <c r="BH197" i="2"/>
  <c r="BG197" i="2"/>
  <c r="BF197" i="2"/>
  <c r="T197" i="2"/>
  <c r="R197" i="2"/>
  <c r="P197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R179" i="2"/>
  <c r="P179" i="2"/>
  <c r="BI175" i="2"/>
  <c r="BH175" i="2"/>
  <c r="BG175" i="2"/>
  <c r="BF175" i="2"/>
  <c r="T175" i="2"/>
  <c r="R175" i="2"/>
  <c r="P175" i="2"/>
  <c r="BI170" i="2"/>
  <c r="BH170" i="2"/>
  <c r="BG170" i="2"/>
  <c r="BF170" i="2"/>
  <c r="T170" i="2"/>
  <c r="R170" i="2"/>
  <c r="P170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6" i="2"/>
  <c r="BH156" i="2"/>
  <c r="BG156" i="2"/>
  <c r="BF156" i="2"/>
  <c r="T156" i="2"/>
  <c r="R156" i="2"/>
  <c r="P156" i="2"/>
  <c r="BI151" i="2"/>
  <c r="BH151" i="2"/>
  <c r="BG151" i="2"/>
  <c r="BF151" i="2"/>
  <c r="T151" i="2"/>
  <c r="R151" i="2"/>
  <c r="P151" i="2"/>
  <c r="BI145" i="2"/>
  <c r="BH145" i="2"/>
  <c r="BG145" i="2"/>
  <c r="BF145" i="2"/>
  <c r="T145" i="2"/>
  <c r="R145" i="2"/>
  <c r="P145" i="2"/>
  <c r="BI137" i="2"/>
  <c r="BH137" i="2"/>
  <c r="BG137" i="2"/>
  <c r="BF137" i="2"/>
  <c r="T137" i="2"/>
  <c r="R137" i="2"/>
  <c r="P137" i="2"/>
  <c r="BI131" i="2"/>
  <c r="BH131" i="2"/>
  <c r="BG131" i="2"/>
  <c r="BF131" i="2"/>
  <c r="T131" i="2"/>
  <c r="R131" i="2"/>
  <c r="P131" i="2"/>
  <c r="BI123" i="2"/>
  <c r="BH123" i="2"/>
  <c r="BG123" i="2"/>
  <c r="BF123" i="2"/>
  <c r="T123" i="2"/>
  <c r="R123" i="2"/>
  <c r="P123" i="2"/>
  <c r="BI117" i="2"/>
  <c r="BH117" i="2"/>
  <c r="BG117" i="2"/>
  <c r="BF117" i="2"/>
  <c r="T117" i="2"/>
  <c r="R117" i="2"/>
  <c r="P117" i="2"/>
  <c r="BI113" i="2"/>
  <c r="BH113" i="2"/>
  <c r="BG113" i="2"/>
  <c r="BF113" i="2"/>
  <c r="T113" i="2"/>
  <c r="R113" i="2"/>
  <c r="P113" i="2"/>
  <c r="BI109" i="2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BI102" i="2"/>
  <c r="BH102" i="2"/>
  <c r="F34" i="2" s="1"/>
  <c r="BG102" i="2"/>
  <c r="F33" i="2" s="1"/>
  <c r="BF102" i="2"/>
  <c r="F32" i="2" s="1"/>
  <c r="T102" i="2"/>
  <c r="R102" i="2"/>
  <c r="P102" i="2"/>
  <c r="BI92" i="2"/>
  <c r="F35" i="2" s="1"/>
  <c r="BH92" i="2"/>
  <c r="BG92" i="2"/>
  <c r="BF92" i="2"/>
  <c r="T92" i="2"/>
  <c r="R92" i="2"/>
  <c r="P92" i="2"/>
  <c r="F83" i="2"/>
  <c r="E81" i="2"/>
  <c r="F48" i="2"/>
  <c r="E46" i="2"/>
  <c r="J22" i="2"/>
  <c r="E22" i="2"/>
  <c r="J86" i="2"/>
  <c r="J21" i="2"/>
  <c r="J19" i="2"/>
  <c r="E19" i="2"/>
  <c r="J50" i="2"/>
  <c r="J18" i="2"/>
  <c r="J16" i="2"/>
  <c r="E16" i="2"/>
  <c r="F86" i="2" s="1"/>
  <c r="J15" i="2"/>
  <c r="J13" i="2"/>
  <c r="E13" i="2"/>
  <c r="F50" i="2" s="1"/>
  <c r="J12" i="2"/>
  <c r="J10" i="2"/>
  <c r="J83" i="2"/>
  <c r="L50" i="1"/>
  <c r="AM50" i="1"/>
  <c r="AM49" i="1"/>
  <c r="L49" i="1"/>
  <c r="AM47" i="1"/>
  <c r="L47" i="1"/>
  <c r="L45" i="1"/>
  <c r="L44" i="1"/>
  <c r="J283" i="2"/>
  <c r="BK216" i="2"/>
  <c r="BK102" i="2"/>
  <c r="J422" i="2"/>
  <c r="J395" i="2"/>
  <c r="J263" i="2"/>
  <c r="J212" i="2"/>
  <c r="BK179" i="2"/>
  <c r="BK175" i="2"/>
  <c r="J208" i="2"/>
  <c r="J92" i="2"/>
  <c r="J328" i="2"/>
  <c r="BK218" i="2"/>
  <c r="J432" i="2"/>
  <c r="J354" i="2"/>
  <c r="J151" i="2"/>
  <c r="J291" i="2"/>
  <c r="J224" i="2"/>
  <c r="J404" i="2"/>
  <c r="J259" i="2"/>
  <c r="BK165" i="2"/>
  <c r="BK344" i="2"/>
  <c r="J302" i="2"/>
  <c r="BK279" i="2"/>
  <c r="J227" i="2"/>
  <c r="BK109" i="2"/>
  <c r="J411" i="2"/>
  <c r="BK388" i="2"/>
  <c r="J250" i="2"/>
  <c r="J197" i="2"/>
  <c r="J192" i="2"/>
  <c r="BK145" i="2"/>
  <c r="BK170" i="2"/>
  <c r="J109" i="2"/>
  <c r="J170" i="2"/>
  <c r="BK113" i="2"/>
  <c r="BK336" i="2"/>
  <c r="BK286" i="2"/>
  <c r="J106" i="2"/>
  <c r="J407" i="2"/>
  <c r="J131" i="2"/>
  <c r="BK395" i="2"/>
  <c r="BK385" i="2"/>
  <c r="J376" i="2"/>
  <c r="BK364" i="2"/>
  <c r="J344" i="2"/>
  <c r="J316" i="2"/>
  <c r="J312" i="2"/>
  <c r="BK302" i="2"/>
  <c r="BK224" i="2"/>
  <c r="BK188" i="2"/>
  <c r="BK156" i="2"/>
  <c r="BK137" i="2"/>
  <c r="J286" i="2"/>
  <c r="BK425" i="2"/>
  <c r="BK183" i="2"/>
  <c r="J113" i="2"/>
  <c r="J429" i="2"/>
  <c r="J399" i="2"/>
  <c r="BK312" i="2"/>
  <c r="J417" i="2"/>
  <c r="J440" i="2"/>
  <c r="J299" i="2"/>
  <c r="J204" i="2"/>
  <c r="BK404" i="2"/>
  <c r="J216" i="2"/>
  <c r="J183" i="2"/>
  <c r="BK106" i="2"/>
  <c r="BK250" i="2"/>
  <c r="BK291" i="2"/>
  <c r="J388" i="2"/>
  <c r="BK354" i="2"/>
  <c r="BK309" i="2"/>
  <c r="J218" i="2"/>
  <c r="BK299" i="2"/>
  <c r="AS54" i="1"/>
  <c r="J242" i="2"/>
  <c r="BK161" i="2"/>
  <c r="J145" i="2"/>
  <c r="J161" i="2"/>
  <c r="BK436" i="2"/>
  <c r="J175" i="2"/>
  <c r="BK429" i="2"/>
  <c r="BK283" i="2"/>
  <c r="BK440" i="2"/>
  <c r="J373" i="2"/>
  <c r="J230" i="2"/>
  <c r="BK407" i="2"/>
  <c r="BK208" i="2"/>
  <c r="BK306" i="2"/>
  <c r="BK197" i="2"/>
  <c r="BK123" i="2"/>
  <c r="BK259" i="2"/>
  <c r="BK242" i="2"/>
  <c r="BK192" i="2"/>
  <c r="BK411" i="2"/>
  <c r="BK376" i="2"/>
  <c r="BK204" i="2"/>
  <c r="J102" i="2"/>
  <c r="BK151" i="2"/>
  <c r="J179" i="2"/>
  <c r="J117" i="2"/>
  <c r="J295" i="2"/>
  <c r="BK414" i="2"/>
  <c r="J234" i="2"/>
  <c r="BK349" i="2"/>
  <c r="BK263" i="2"/>
  <c r="BK432" i="2"/>
  <c r="J364" i="2"/>
  <c r="J156" i="2"/>
  <c r="J414" i="2"/>
  <c r="BK316" i="2"/>
  <c r="BK234" i="2"/>
  <c r="BK212" i="2"/>
  <c r="J425" i="2"/>
  <c r="BK417" i="2"/>
  <c r="J385" i="2"/>
  <c r="J279" i="2"/>
  <c r="J137" i="2"/>
  <c r="J165" i="2"/>
  <c r="BK295" i="2"/>
  <c r="BK117" i="2"/>
  <c r="J188" i="2"/>
  <c r="BK131" i="2"/>
  <c r="J436" i="2"/>
  <c r="J309" i="2"/>
  <c r="BK220" i="2"/>
  <c r="BK422" i="2"/>
  <c r="BK379" i="2"/>
  <c r="BK230" i="2"/>
  <c r="BK399" i="2"/>
  <c r="J379" i="2"/>
  <c r="BK373" i="2"/>
  <c r="J349" i="2"/>
  <c r="J336" i="2"/>
  <c r="BK328" i="2"/>
  <c r="J306" i="2"/>
  <c r="BK227" i="2"/>
  <c r="J220" i="2"/>
  <c r="J123" i="2"/>
  <c r="BK92" i="2"/>
  <c r="P91" i="2" l="1"/>
  <c r="P174" i="2"/>
  <c r="P203" i="2"/>
  <c r="BK233" i="2"/>
  <c r="J233" i="2" s="1"/>
  <c r="J62" i="2" s="1"/>
  <c r="R174" i="2"/>
  <c r="BK258" i="2"/>
  <c r="J258" i="2"/>
  <c r="J63" i="2" s="1"/>
  <c r="P372" i="2"/>
  <c r="P403" i="2"/>
  <c r="P428" i="2"/>
  <c r="BK174" i="2"/>
  <c r="J174" i="2"/>
  <c r="J58" i="2"/>
  <c r="R203" i="2"/>
  <c r="P258" i="2"/>
  <c r="R372" i="2"/>
  <c r="P410" i="2"/>
  <c r="BK91" i="2"/>
  <c r="J91" i="2"/>
  <c r="J57" i="2" s="1"/>
  <c r="T174" i="2"/>
  <c r="T223" i="2"/>
  <c r="R233" i="2"/>
  <c r="T233" i="2"/>
  <c r="T372" i="2"/>
  <c r="BK410" i="2"/>
  <c r="J410" i="2"/>
  <c r="J68" i="2"/>
  <c r="R428" i="2"/>
  <c r="R91" i="2"/>
  <c r="T203" i="2"/>
  <c r="P223" i="2"/>
  <c r="T258" i="2"/>
  <c r="R410" i="2"/>
  <c r="R402" i="2" s="1"/>
  <c r="T91" i="2"/>
  <c r="BK203" i="2"/>
  <c r="J203" i="2"/>
  <c r="J59" i="2" s="1"/>
  <c r="BK223" i="2"/>
  <c r="J223" i="2"/>
  <c r="J61" i="2"/>
  <c r="R223" i="2"/>
  <c r="P233" i="2"/>
  <c r="R258" i="2"/>
  <c r="BK372" i="2"/>
  <c r="J372" i="2"/>
  <c r="J64" i="2"/>
  <c r="BK403" i="2"/>
  <c r="J403" i="2"/>
  <c r="J67" i="2"/>
  <c r="R403" i="2"/>
  <c r="T403" i="2"/>
  <c r="T410" i="2"/>
  <c r="BK428" i="2"/>
  <c r="J428" i="2"/>
  <c r="J69" i="2"/>
  <c r="T428" i="2"/>
  <c r="BK435" i="2"/>
  <c r="J435" i="2"/>
  <c r="J70" i="2"/>
  <c r="BK439" i="2"/>
  <c r="J439" i="2"/>
  <c r="J71" i="2" s="1"/>
  <c r="BK219" i="2"/>
  <c r="J219" i="2"/>
  <c r="J60" i="2"/>
  <c r="BK398" i="2"/>
  <c r="J398" i="2"/>
  <c r="J65" i="2"/>
  <c r="J48" i="2"/>
  <c r="J51" i="2"/>
  <c r="F85" i="2"/>
  <c r="BE92" i="2"/>
  <c r="BE145" i="2"/>
  <c r="BE183" i="2"/>
  <c r="BE204" i="2"/>
  <c r="BE291" i="2"/>
  <c r="F51" i="2"/>
  <c r="J85" i="2"/>
  <c r="BE102" i="2"/>
  <c r="BE113" i="2"/>
  <c r="BE161" i="2"/>
  <c r="BE165" i="2"/>
  <c r="BE188" i="2"/>
  <c r="BE192" i="2"/>
  <c r="BE109" i="2"/>
  <c r="BE117" i="2"/>
  <c r="BE123" i="2"/>
  <c r="BE156" i="2"/>
  <c r="BE216" i="2"/>
  <c r="BE328" i="2"/>
  <c r="BE336" i="2"/>
  <c r="BE364" i="2"/>
  <c r="BE376" i="2"/>
  <c r="BE379" i="2"/>
  <c r="BE388" i="2"/>
  <c r="BE399" i="2"/>
  <c r="BE106" i="2"/>
  <c r="BE227" i="2"/>
  <c r="BE283" i="2"/>
  <c r="BE286" i="2"/>
  <c r="BE309" i="2"/>
  <c r="BE312" i="2"/>
  <c r="BE316" i="2"/>
  <c r="BE349" i="2"/>
  <c r="BE354" i="2"/>
  <c r="BE373" i="2"/>
  <c r="BE385" i="2"/>
  <c r="BE395" i="2"/>
  <c r="BE404" i="2"/>
  <c r="BE407" i="2"/>
  <c r="BE411" i="2"/>
  <c r="BE414" i="2"/>
  <c r="BE417" i="2"/>
  <c r="BE422" i="2"/>
  <c r="BE432" i="2"/>
  <c r="BE440" i="2"/>
  <c r="BC55" i="1"/>
  <c r="BE131" i="2"/>
  <c r="BE137" i="2"/>
  <c r="BE151" i="2"/>
  <c r="BA55" i="1"/>
  <c r="BE170" i="2"/>
  <c r="BE175" i="2"/>
  <c r="BE179" i="2"/>
  <c r="BE197" i="2"/>
  <c r="BE208" i="2"/>
  <c r="BE212" i="2"/>
  <c r="BE218" i="2"/>
  <c r="BE220" i="2"/>
  <c r="BE224" i="2"/>
  <c r="BE230" i="2"/>
  <c r="BE234" i="2"/>
  <c r="BE242" i="2"/>
  <c r="BE250" i="2"/>
  <c r="BE259" i="2"/>
  <c r="BE263" i="2"/>
  <c r="BE279" i="2"/>
  <c r="BE295" i="2"/>
  <c r="BE299" i="2"/>
  <c r="BE302" i="2"/>
  <c r="BE306" i="2"/>
  <c r="BE344" i="2"/>
  <c r="BE425" i="2"/>
  <c r="BE429" i="2"/>
  <c r="BE436" i="2"/>
  <c r="BB55" i="1"/>
  <c r="BD55" i="1"/>
  <c r="BD54" i="1" s="1"/>
  <c r="W33" i="1" s="1"/>
  <c r="J32" i="2"/>
  <c r="BA54" i="1"/>
  <c r="AW54" i="1"/>
  <c r="AK30" i="1"/>
  <c r="BB54" i="1"/>
  <c r="W31" i="1"/>
  <c r="BC54" i="1"/>
  <c r="AY54" i="1"/>
  <c r="T90" i="2" l="1"/>
  <c r="P90" i="2"/>
  <c r="T402" i="2"/>
  <c r="T89" i="2"/>
  <c r="R90" i="2"/>
  <c r="R89" i="2" s="1"/>
  <c r="P402" i="2"/>
  <c r="P89" i="2" s="1"/>
  <c r="AU55" i="1" s="1"/>
  <c r="AU54" i="1" s="1"/>
  <c r="AW55" i="1"/>
  <c r="BK90" i="2"/>
  <c r="BK402" i="2"/>
  <c r="J402" i="2" s="1"/>
  <c r="J66" i="2" s="1"/>
  <c r="F31" i="2"/>
  <c r="AZ55" i="1" s="1"/>
  <c r="AZ54" i="1" s="1"/>
  <c r="AV54" i="1" s="1"/>
  <c r="AK29" i="1" s="1"/>
  <c r="J31" i="2"/>
  <c r="AV55" i="1" s="1"/>
  <c r="AT55" i="1" s="1"/>
  <c r="AX54" i="1"/>
  <c r="W30" i="1"/>
  <c r="W32" i="1"/>
  <c r="BK89" i="2" l="1"/>
  <c r="J89" i="2"/>
  <c r="J55" i="2"/>
  <c r="J90" i="2"/>
  <c r="J56" i="2"/>
  <c r="J28" i="2"/>
  <c r="AG55" i="1"/>
  <c r="AG54" i="1"/>
  <c r="AK26" i="1"/>
  <c r="AT54" i="1"/>
  <c r="AN54" i="1" s="1"/>
  <c r="W29" i="1"/>
  <c r="J37" i="2" l="1"/>
  <c r="AN55" i="1"/>
  <c r="AK35" i="1"/>
</calcChain>
</file>

<file path=xl/sharedStrings.xml><?xml version="1.0" encoding="utf-8"?>
<sst xmlns="http://schemas.openxmlformats.org/spreadsheetml/2006/main" count="3647" uniqueCount="804">
  <si>
    <t>Export Komplet</t>
  </si>
  <si>
    <t>VZ</t>
  </si>
  <si>
    <t>2.0</t>
  </si>
  <si>
    <t>ZAMOK</t>
  </si>
  <si>
    <t>False</t>
  </si>
  <si>
    <t>{3eaeb54e-b808-4963-b7a1-40834ebf7312}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</si>
  <si>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</si>
  <si>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</si>
  <si>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</si>
  <si>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</si>
  <si>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</si>
  <si>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</si>
  <si>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</si>
  <si>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</si>
  <si>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03_2023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</si>
  <si>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</si>
  <si>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</si>
  <si>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MOSTU 337-028</t>
  </si>
  <si>
    <t>KSO:</t>
  </si>
  <si>
    <t/>
  </si>
  <si>
    <t>CC-CZ:</t>
  </si>
  <si>
    <t>Místo:</t>
  </si>
  <si>
    <t>Bojanov</t>
  </si>
  <si>
    <t>Datum:</t>
  </si>
  <si>
    <t>23. 3. 2023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</si>
  <si>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</si>
  <si>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</si>
  <si>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</si>
  <si>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</si>
  <si>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</si>
  <si>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</si>
  <si>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</si>
  <si>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</si>
  <si>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</si>
  <si>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</si>
  <si>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</si>
  <si>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</si>
  <si>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</si>
  <si>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</si>
  <si>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</si>
  <si>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</si>
  <si>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</si>
  <si>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</si>
  <si>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</si>
  <si>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</si>
  <si>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</si>
  <si>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</si>
  <si>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</si>
  <si>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</si>
  <si>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</si>
  <si>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</si>
  <si>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</si>
  <si>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</si>
  <si>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</si>
  <si>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</si>
  <si>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</si>
  <si>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</si>
  <si>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</si>
  <si>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</si>
  <si>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</si>
  <si>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</si>
  <si>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</si>
  <si>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</si>
  <si>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</si>
  <si>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</si>
  <si>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</si>
  <si>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</si>
  <si>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</si>
  <si>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</si>
  <si>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</si>
  <si>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</si>
  <si>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</si>
  <si>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</si>
  <si>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</si>
  <si>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</si>
  <si>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</si>
  <si>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</si>
  <si>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</si>
  <si>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</si>
  <si>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</si>
  <si>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</si>
  <si>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</si>
  <si>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</si>
  <si>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</si>
  <si>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</si>
  <si>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</si>
  <si>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</si>
  <si>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</si>
  <si>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</si>
  <si>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</si>
  <si>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</si>
  <si>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</si>
  <si>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</si>
  <si>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</si>
  <si>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</si>
  <si>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</si>
  <si>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</si>
  <si>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</si>
  <si>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</si>
  <si>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</si>
  <si>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</si>
  <si>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</si>
  <si>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</si>
  <si>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</si>
  <si>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</si>
  <si>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</si>
  <si>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</si>
  <si>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</si>
  <si>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</si>
  <si>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</si>
  <si>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</si>
  <si>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</si>
  <si>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</si>
  <si>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</si>
  <si>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</si>
  <si>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</si>
  <si>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88</t>
  </si>
  <si>
    <t>K</t>
  </si>
  <si>
    <t>122211101</t>
  </si>
  <si>
    <t>Odkopávky a prokopávky v hornině třídy těžitelnosti I, skupiny 3 ručně</t>
  </si>
  <si>
    <t>m3</t>
  </si>
  <si>
    <t>CS ÚRS 2023 01</t>
  </si>
  <si>
    <t>4</t>
  </si>
  <si>
    <t>1307767871</t>
  </si>
  <si>
    <t>PP</t>
  </si>
  <si>
    <t>Odkopávky a prokopávky ručně zapažené i nezapažené v hornině třídy těžitelnosti I skupiny 3</t>
  </si>
  <si>
    <t>Online PSC</t>
  </si>
  <si>
    <t>https://podminky.urs.cz/item/CS_URS_2023_01/122211101</t>
  </si>
  <si>
    <t>VV</t>
  </si>
  <si>
    <t>"stávající kamenné opevnění-urovnání před položením+odtěžení"</t>
  </si>
  <si>
    <t>(3,53+2,75+4,09+2,69)*0,5</t>
  </si>
  <si>
    <t>dno pro zádlažbu</t>
  </si>
  <si>
    <t>(10,01+10,09)*0,4</t>
  </si>
  <si>
    <t>čerpací jímky- pro odčerpání vody</t>
  </si>
  <si>
    <t>0,8*0,8*1*2</t>
  </si>
  <si>
    <t>Součet</t>
  </si>
  <si>
    <t>113105111</t>
  </si>
  <si>
    <t>Rozebrání dlažeb z lomového kamene kladených na sucho</t>
  </si>
  <si>
    <t>m2</t>
  </si>
  <si>
    <t>213959849</t>
  </si>
  <si>
    <t>Rozebrání dlažeb z lomového kamene s přemístěním hmot na skládku na vzdálenost do 3 m nebo s naložením na dopravní prostředek, kladených na sucho</t>
  </si>
  <si>
    <t>https://podminky.urs.cz/item/CS_URS_2023_01/113105111</t>
  </si>
  <si>
    <t>1,17+1,19+1,39+1,08</t>
  </si>
  <si>
    <t>3</t>
  </si>
  <si>
    <t>115001106</t>
  </si>
  <si>
    <t>Převedení vody potrubím DN přes 600 do 900</t>
  </si>
  <si>
    <t>m</t>
  </si>
  <si>
    <t>-281161980</t>
  </si>
  <si>
    <t>Převedení vody potrubím průměru DN přes 600 do 900</t>
  </si>
  <si>
    <t>https://podminky.urs.cz/item/CS_URS_2023_01/115001106</t>
  </si>
  <si>
    <t>115101201</t>
  </si>
  <si>
    <t>Čerpání vody na dopravní výšku do 10 m průměrný přítok do 500 l/min</t>
  </si>
  <si>
    <t>hod</t>
  </si>
  <si>
    <t>-715738905</t>
  </si>
  <si>
    <t>Čerpání vody na dopravní výšku do 10 m s uvažovaným průměrným přítokem do 500 l/min</t>
  </si>
  <si>
    <t>https://podminky.urs.cz/item/CS_URS_2023_01/115101201</t>
  </si>
  <si>
    <t>60*24</t>
  </si>
  <si>
    <t>82</t>
  </si>
  <si>
    <t>115101301</t>
  </si>
  <si>
    <t>Pohotovost čerpací soupravy pro dopravní výšku do 10 m přítok do 500 l/min</t>
  </si>
  <si>
    <t>den</t>
  </si>
  <si>
    <t>-938875868</t>
  </si>
  <si>
    <t>Pohotovost záložní čerpací soupravy pro dopravní výšku do 10 m s uvažovaným průměrným přítokem do 500 l/min</t>
  </si>
  <si>
    <t>https://podminky.urs.cz/item/CS_URS_2023_01/115101301</t>
  </si>
  <si>
    <t>60</t>
  </si>
  <si>
    <t>47</t>
  </si>
  <si>
    <t>181111111</t>
  </si>
  <si>
    <t>Plošná úprava terénu do 500 m2 zemina skupiny 1 až 4 nerovnosti přes 50 do 100 mm v rovinně a svahu do 1:5</t>
  </si>
  <si>
    <t>-90411942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</si>
  <si>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</si>
  <si>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https://podminky.urs.cz/item/CS_URS_2023_01/181111111</t>
  </si>
  <si>
    <t>nová odkopávka pro opevnění svahu</t>
  </si>
  <si>
    <t>3,36*0,5+4,33*0,5+3,31*0,5+4,25*0,5</t>
  </si>
  <si>
    <t>10</t>
  </si>
  <si>
    <t>127551101</t>
  </si>
  <si>
    <t>Vykopávky pod vodou v hornině třídy těžitelnosti III skupiny 6 tl vrstvy do 0,5 m objem do 1000 m3 strojně</t>
  </si>
  <si>
    <t>1252712300</t>
  </si>
  <si>
    <t>Vykopávky pod vodou strojně na hloubku do 5 m pod projektem stanovenou hladinou vody v hornině třídy těžitelnosti III skupiny 6, průměrné tloušťky projektované vrstvy do 0,50 m do 1 000 m3</t>
  </si>
  <si>
    <t>https://podminky.urs.cz/item/CS_URS_2023_01/127551101</t>
  </si>
  <si>
    <t>70</t>
  </si>
  <si>
    <t>139712111</t>
  </si>
  <si>
    <t>Vykopávky v uzavřených prostorech v hornině třídy těžitelnosti II skupiny 4 až 5 ručně</t>
  </si>
  <si>
    <t>368325871</t>
  </si>
  <si>
    <t>Vykopávka v uzavřených prostorech ručně v hornině třídy těžitelnosti II skupiny 4 a 5</t>
  </si>
  <si>
    <t>https://podminky.urs.cz/item/CS_URS_2023_01/139712111</t>
  </si>
  <si>
    <t>dno pro zádlažbu pod konstrukcí mostu</t>
  </si>
  <si>
    <t>37,72*0,4</t>
  </si>
  <si>
    <t>8</t>
  </si>
  <si>
    <t>122551101</t>
  </si>
  <si>
    <t>Odkopávky a prokopávky nezapažené v hornině třídy těžitelnosti III skupiny 6 objem do 20 m3 strojně</t>
  </si>
  <si>
    <t>1949799877</t>
  </si>
  <si>
    <t>Odkopávky a prokopávky nezapažené strojně v hornině třídy těžitelnosti III skupiny 6 do 20 m3</t>
  </si>
  <si>
    <t>https://podminky.urs.cz/item/CS_URS_2023_01/122551101</t>
  </si>
  <si>
    <t>11</t>
  </si>
  <si>
    <t>129001101</t>
  </si>
  <si>
    <t>Příplatek za ztížení odkopávky nebo prokopávky v blízkosti inženýrských sítí</t>
  </si>
  <si>
    <t>-1058951906</t>
  </si>
  <si>
    <t>Příplatek k cenám vykopávek za ztížení vykopávky v blízkosti podzemního vedení nebo výbušnin v horninách jakékoliv třídy</t>
  </si>
  <si>
    <t>https://podminky.urs.cz/item/CS_URS_2023_01/129001101</t>
  </si>
  <si>
    <t>"jde o nepoškození původních konstrukcích při zemních pracích</t>
  </si>
  <si>
    <t>9</t>
  </si>
  <si>
    <t>132551401</t>
  </si>
  <si>
    <t>Hloubení rýh pod vodou v hornině třídy těžitelnosti III skupiny 6 objem do 1000 m3</t>
  </si>
  <si>
    <t>1316141799</t>
  </si>
  <si>
    <t>Hloubení rýh pod vodou strojně v hloubce do 5 m pod projektem stanovenou pracovní hladinou vody, pro nábřežní zdi, patky, záhozy, prahy, podélné a příčné zpevnění atd. pod obrysem výkopu množství do 1 000 m3 v hornině třídy těžitelnosti III skupiny 6</t>
  </si>
  <si>
    <t>https://podminky.urs.cz/item/CS_URS_2023_01/132551401</t>
  </si>
  <si>
    <t>pro beton opevnění svahu</t>
  </si>
  <si>
    <t>(4+3+4+3)*0,4*0,8</t>
  </si>
  <si>
    <t>181152302</t>
  </si>
  <si>
    <t>Úprava pláně pro silnice a dálnice v zářezech se zhutněním</t>
  </si>
  <si>
    <t>-1828284544</t>
  </si>
  <si>
    <t>Úprava pláně na stavbách silnic a dálnic strojně v zářezech mimo skalních se zhutněním</t>
  </si>
  <si>
    <t>https://podminky.urs.cz/item/CS_URS_2023_01/181152302</t>
  </si>
  <si>
    <t>68</t>
  </si>
  <si>
    <t>162751157</t>
  </si>
  <si>
    <t>Vodorovné přemístění přes 9 000 do 10000 m výkopku/sypaniny z horniny třídy těžitelnosti III skupiny 6 a 7</t>
  </si>
  <si>
    <t>-203392491</t>
  </si>
  <si>
    <t>Vodorovné přemístění výkopku nebo sypaniny po suchu na obvyklém dopravním prostředku, bez naložení výkopku, avšak se složením bez rozhrnutí z horniny třídy těžitelnosti III skupiny 6 a 7 na vzdálenost přes 9 000 do 10 000 m</t>
  </si>
  <si>
    <t>https://podminky.urs.cz/item/CS_URS_2023_01/162751157</t>
  </si>
  <si>
    <t>(6,53+9,32+15,088+14,155+4,408)</t>
  </si>
  <si>
    <t>69</t>
  </si>
  <si>
    <t>162751159</t>
  </si>
  <si>
    <t>Příplatek k vodorovnému přemístění výkopku/sypaniny z horniny třídy těžitelnosti III skupiny 6 a 7 ZKD 1000 m přes 10000 m</t>
  </si>
  <si>
    <t>-1737534070</t>
  </si>
  <si>
    <t>Vodorovné přemístění výkopku nebo sypaniny po suchu na obvyklém dopravním prostředku, bez naložení výkopku, avšak se složením bez rozhrnutí z horniny třídy těžitelnosti III skupiny 6 a 7 na vzdálenost Příplatek k ceně za každých dalších i započatých 1 000 m</t>
  </si>
  <si>
    <t>https://podminky.urs.cz/item/CS_URS_2023_01/162751159</t>
  </si>
  <si>
    <t>49,501*36 'Přepočtené koeficientem množství</t>
  </si>
  <si>
    <t>12</t>
  </si>
  <si>
    <t>171201221</t>
  </si>
  <si>
    <t>Poplatek za uložení na skládce (skládkovné) zeminy a kamení kód odpadu 17 05 04</t>
  </si>
  <si>
    <t>t</t>
  </si>
  <si>
    <t>-8301678</t>
  </si>
  <si>
    <t>Poplatek za uložení stavebního odpadu na skládce (skládkovné) zeminy a kamení zatříděného do Katalogu odpadů pod kódem 17 05 04</t>
  </si>
  <si>
    <t>https://podminky.urs.cz/item/CS_URS_2023_01/171201221</t>
  </si>
  <si>
    <t>(57,10*0,4+14,155+4,408)*2,2</t>
  </si>
  <si>
    <t>Zakládání</t>
  </si>
  <si>
    <t>72</t>
  </si>
  <si>
    <t>273354111</t>
  </si>
  <si>
    <t>Bednění základových desek - zřízení</t>
  </si>
  <si>
    <t>-1465854889</t>
  </si>
  <si>
    <t>Bednění základových konstrukcí desek zřízení</t>
  </si>
  <si>
    <t>https://podminky.urs.cz/item/CS_URS_2023_01/273354111</t>
  </si>
  <si>
    <t>(3,21+3,26)*0,4*2</t>
  </si>
  <si>
    <t>73</t>
  </si>
  <si>
    <t>273354211</t>
  </si>
  <si>
    <t>Bednění základových desek - odstranění</t>
  </si>
  <si>
    <t>-1399232508</t>
  </si>
  <si>
    <t>Bednění základových konstrukcí desek odstranění bednění</t>
  </si>
  <si>
    <t>https://podminky.urs.cz/item/CS_URS_2023_01/273354211</t>
  </si>
  <si>
    <t>66</t>
  </si>
  <si>
    <t>457312812</t>
  </si>
  <si>
    <t>Vrstva z betonu mrazuvzdorného tř. C 25/30 tl přes 100 do 150 mm</t>
  </si>
  <si>
    <t>1845849927</t>
  </si>
  <si>
    <t>Těsnicí nebo opevňovací vrstva z prostého betonu pro prostředí s mrazovými cykly tř. C 25/30, tl. vrstvy 150 mm</t>
  </si>
  <si>
    <t>https://podminky.urs.cz/item/CS_URS_2023_01/457312812</t>
  </si>
  <si>
    <t>dno zádlažby</t>
  </si>
  <si>
    <t>57,10</t>
  </si>
  <si>
    <t>62</t>
  </si>
  <si>
    <t>465513256.1</t>
  </si>
  <si>
    <t>Dlažba svahu u opěr z upraveného lomového žulového kamene tl 300 mm do lože C 25/30 pl do 10 m2</t>
  </si>
  <si>
    <t>-340590512</t>
  </si>
  <si>
    <t>Dlažba svahu u mostních opěr z upraveného lomového žulového kamene s vyspárováním maltou MC 25, šíře spáry 15 mm do betonového lože C 25/30 tloušťky 250 mm, plochy do 10 m2</t>
  </si>
  <si>
    <t>opevnění svahů</t>
  </si>
  <si>
    <t>3,36+4,33+3,31+4,25</t>
  </si>
  <si>
    <t>55</t>
  </si>
  <si>
    <t>465513228</t>
  </si>
  <si>
    <t>Dlažba z lomového kamene na cementovou maltu s vyspárováním tl 250 mm pro hydromeliorace</t>
  </si>
  <si>
    <t>-105666624</t>
  </si>
  <si>
    <t>Dlažba z lomového kamene lomařsky upraveného vodorovná nebo ve sklonu na cementovou maltu ze 400 kg cementu na m3 malty, s vyspárováním cementovou maltou, tl. 250 mm</t>
  </si>
  <si>
    <t>https://podminky.urs.cz/item/CS_URS_2023_01/465513228</t>
  </si>
  <si>
    <t>zadláždění dna</t>
  </si>
  <si>
    <t>67</t>
  </si>
  <si>
    <t>451319779</t>
  </si>
  <si>
    <t>Příplatek za sklon nad 1:5 podkladu nebo lože z betonu</t>
  </si>
  <si>
    <t>1398316757</t>
  </si>
  <si>
    <t>Podklad nebo lože pod dlažbu (přídlažbu) Příplatek k cenám za zřízení podkladu nebo lože pod dlažbu ve sklonu přes 1:5, pro jakoukoliv tloušťku z betonu prostého</t>
  </si>
  <si>
    <t>https://podminky.urs.cz/item/CS_URS_2023_01/451319779</t>
  </si>
  <si>
    <t>Mezisoučet</t>
  </si>
  <si>
    <t>Svislé a kompletní konstrukce</t>
  </si>
  <si>
    <t>74</t>
  </si>
  <si>
    <t>317353121</t>
  </si>
  <si>
    <t>Bednění mostních říms všech tvarů - zřízení</t>
  </si>
  <si>
    <t>-2017706239</t>
  </si>
  <si>
    <t>Bednění mostní římsy zřízení všech tvarů</t>
  </si>
  <si>
    <t>https://podminky.urs.cz/item/CS_URS_2023_01/317353121</t>
  </si>
  <si>
    <t>6,55+5,68</t>
  </si>
  <si>
    <t>75</t>
  </si>
  <si>
    <t>317353221</t>
  </si>
  <si>
    <t>Bednění mostních říms všech tvarů - odstranění</t>
  </si>
  <si>
    <t>636730167</t>
  </si>
  <si>
    <t>Bednění mostní římsy odstranění všech tvarů</t>
  </si>
  <si>
    <t>https://podminky.urs.cz/item/CS_URS_2023_01/317353221</t>
  </si>
  <si>
    <t>35</t>
  </si>
  <si>
    <t>348171111</t>
  </si>
  <si>
    <t>Osazení mostního ocelového zábradlí nesnímatelného do betonu říms přímo</t>
  </si>
  <si>
    <t>1323907488</t>
  </si>
  <si>
    <t>Osazení mostního ocelového zábradlí přímo do betonu říms</t>
  </si>
  <si>
    <t>https://podminky.urs.cz/item/CS_URS_2023_01/348171111</t>
  </si>
  <si>
    <t>8,4*2</t>
  </si>
  <si>
    <t>36</t>
  </si>
  <si>
    <t>M</t>
  </si>
  <si>
    <t>Nabídková cena 1</t>
  </si>
  <si>
    <t>Mostní zábradlí MK1, Zn+ nátěr,chem. kotvení. podmaz, dodávka a doprava</t>
  </si>
  <si>
    <t>-1576503136</t>
  </si>
  <si>
    <t>Mostní zábradlí MK4</t>
  </si>
  <si>
    <t>86</t>
  </si>
  <si>
    <t>Nabídková cena 4</t>
  </si>
  <si>
    <t>Oprava odlomené koncové části pravé římsy</t>
  </si>
  <si>
    <t>-754946709</t>
  </si>
  <si>
    <t>Vodorovné konstrukce</t>
  </si>
  <si>
    <t>71</t>
  </si>
  <si>
    <t>Nabídková cena 2</t>
  </si>
  <si>
    <t>Úprava základové spáry nabertonovaným klínem</t>
  </si>
  <si>
    <t>713332130</t>
  </si>
  <si>
    <t>(10,3+70,73)*((0,3*0,3)/2)</t>
  </si>
  <si>
    <t>5</t>
  </si>
  <si>
    <t>Komunikace pozemní</t>
  </si>
  <si>
    <t>19</t>
  </si>
  <si>
    <t>569811113</t>
  </si>
  <si>
    <t>Zpevnění krajnic štěrkodrtí tl 70 mm</t>
  </si>
  <si>
    <t>263903495</t>
  </si>
  <si>
    <t>Zpevnění krajnic nebo komunikací pro pěší s rozprostřením a zhutněním, po zhutnění štěrkodrtí tl. 70 mm</t>
  </si>
  <si>
    <t>https://podminky.urs.cz/item/CS_URS_2023_01/569811113</t>
  </si>
  <si>
    <t>18</t>
  </si>
  <si>
    <t>573211107</t>
  </si>
  <si>
    <t>Postřik živičný spojovací z asfaltu v množství 0,30 kg/m2</t>
  </si>
  <si>
    <t>-926861196</t>
  </si>
  <si>
    <t>Postřik spojovací PS bez posypu kamenivem z asfaltu silničního, v množství 0,30 kg/m2</t>
  </si>
  <si>
    <t>https://podminky.urs.cz/item/CS_URS_2023_01/573211107</t>
  </si>
  <si>
    <t>17</t>
  </si>
  <si>
    <t>577144131</t>
  </si>
  <si>
    <t>Asfaltový beton vrstva obrusná ACO 11 (ABS) tř. I tl 50 mm š do 3 m z modifikovaného asfaltu</t>
  </si>
  <si>
    <t>1641047721</t>
  </si>
  <si>
    <t>Asfaltový beton vrstva obrusná ACO 11 (ABS) s rozprostřením a se zhutněním z modifikovaného asfaltu v pruhu šířky přes do 1,5 do 3 m, po zhutnění tl. 50 mm</t>
  </si>
  <si>
    <t>https://podminky.urs.cz/item/CS_URS_2023_01/577144131</t>
  </si>
  <si>
    <t>6</t>
  </si>
  <si>
    <t>Úpravy povrchů, podlahy a osazování výplní</t>
  </si>
  <si>
    <t>58</t>
  </si>
  <si>
    <t>628611111</t>
  </si>
  <si>
    <t>Nátěr betonu mostu akrylátový 2x impregnační S1 (OS-A)</t>
  </si>
  <si>
    <t>-678393749</t>
  </si>
  <si>
    <t>Nátěr mostních betonových konstrukcí akrylátový na siloxanové a plasticko-elastické bázi 2x impregnační S1 (OS-A)</t>
  </si>
  <si>
    <t>https://podminky.urs.cz/item/CS_URS_2023_01/628611111</t>
  </si>
  <si>
    <t>pravá starna</t>
  </si>
  <si>
    <t>18,85</t>
  </si>
  <si>
    <t>levá strana</t>
  </si>
  <si>
    <t>15,77</t>
  </si>
  <si>
    <t>52</t>
  </si>
  <si>
    <t>628611131</t>
  </si>
  <si>
    <t>Nátěr betonu mostu akrylátový 2x ochranný pružný S4 (OS-C)</t>
  </si>
  <si>
    <t>-482095413</t>
  </si>
  <si>
    <t>Nátěr mostních betonových konstrukcí akrylátový na siloxanové a plasticko-elastické bázi 2x ochranný pružný S4 (OS-C (OS 4))</t>
  </si>
  <si>
    <t>https://podminky.urs.cz/item/CS_URS_2023_01/628611131</t>
  </si>
  <si>
    <t>53</t>
  </si>
  <si>
    <t>628635411</t>
  </si>
  <si>
    <t>Oprava spár zdiva z lomového kamene maltou cementovou hl spár přes 30 do 70 mm</t>
  </si>
  <si>
    <t>521162687</t>
  </si>
  <si>
    <t>Oprava spár zdiva z lomového kamene upraveného maltou cementovou s vysekáním a vyčištěním spar s naložení suti na dopravní prostředek nebo s odklizením na hromady do vzdálenosti 50 m hloubky spár přes 30 do 70 mm</t>
  </si>
  <si>
    <t>https://podminky.urs.cz/item/CS_URS_2023_01/628635411</t>
  </si>
  <si>
    <t>podpěry</t>
  </si>
  <si>
    <t>11,26+11,80</t>
  </si>
  <si>
    <t>křídla</t>
  </si>
  <si>
    <t>2,33+2,40</t>
  </si>
  <si>
    <t>Ostatní konstrukce a práce, bourání</t>
  </si>
  <si>
    <t>34</t>
  </si>
  <si>
    <t>913111211</t>
  </si>
  <si>
    <t>Příplatek k dočasnému podstavci plastovému za první a ZKD den použití</t>
  </si>
  <si>
    <t>kus</t>
  </si>
  <si>
    <t>1298319146</t>
  </si>
  <si>
    <t>Montáž a demontáž dočasných dopravních značek Příplatek za první a každý další den použití dočasných dopravních značek k ceně 11-1111</t>
  </si>
  <si>
    <t>https://podminky.urs.cz/item/CS_URS_2023_01/913111211</t>
  </si>
  <si>
    <t>20*45 'Přepočtené koeficientem množství</t>
  </si>
  <si>
    <t>33</t>
  </si>
  <si>
    <t>913121111</t>
  </si>
  <si>
    <t>Montáž a demontáž dočasné dopravní značky kompletní základní</t>
  </si>
  <si>
    <t>448910919</t>
  </si>
  <si>
    <t>Montáž a demontáž dočasných dopravních značek kompletních značek vč. podstavce a sloupku základních</t>
  </si>
  <si>
    <t>https://podminky.urs.cz/item/CS_URS_2023_01/913121111</t>
  </si>
  <si>
    <t>"A15</t>
  </si>
  <si>
    <t>"B21a</t>
  </si>
  <si>
    <t>"B20a</t>
  </si>
  <si>
    <t>"B26</t>
  </si>
  <si>
    <t>"A7A</t>
  </si>
  <si>
    <t>"Z4a</t>
  </si>
  <si>
    <t>20</t>
  </si>
  <si>
    <t>919112114</t>
  </si>
  <si>
    <t>Řezání dilatačních spár š 4 mm hl přes 90 do 100 mm příčných nebo podélných v živičném krytu</t>
  </si>
  <si>
    <t>1211713404</t>
  </si>
  <si>
    <t>Řezání dilatačních spár v živičném krytu příčných nebo podélných, šířky 4 mm, hloubky přes 90 do 100 mm</t>
  </si>
  <si>
    <t>https://podminky.urs.cz/item/CS_URS_2023_01/919112114</t>
  </si>
  <si>
    <t>9,34+9,8</t>
  </si>
  <si>
    <t>27</t>
  </si>
  <si>
    <t>113154123</t>
  </si>
  <si>
    <t>Frézování živičného krytu tl 50 mm pruh š přes 0,5 do 1 m pl do 500 m2 bez překážek v trase</t>
  </si>
  <si>
    <t>-1430370125</t>
  </si>
  <si>
    <t>Frézování živičného podkladu nebo krytu s naložením na dopravní prostředek plochy do 500 m2 bez překážek v trase pruhu šířky přes 0,5 m do 1 m, tloušťky vrstvy 50 mm</t>
  </si>
  <si>
    <t>https://podminky.urs.cz/item/CS_URS_2023_01/113154123</t>
  </si>
  <si>
    <t>919121213</t>
  </si>
  <si>
    <t>Těsnění spár zálivkou za studena pro komůrky š 10 mm hl 25 mm bez těsnicího profilu</t>
  </si>
  <si>
    <t>993044030</t>
  </si>
  <si>
    <t>Utěsnění dilatačních spár zálivkou za studena v cementobetonovém nebo živičném krytu včetně adhezního nátěru bez těsnicího profilu pod zálivkou, pro komůrky šířky 10 mm, hloubky 25 mm</t>
  </si>
  <si>
    <t>https://podminky.urs.cz/item/CS_URS_2023_01/919121213</t>
  </si>
  <si>
    <t>"v místě styčné spáry stáv. a nového asf. krytu"</t>
  </si>
  <si>
    <t>8,07+6</t>
  </si>
  <si>
    <t>22</t>
  </si>
  <si>
    <t>919731121</t>
  </si>
  <si>
    <t>Zarovnání styčné plochy podkladu nebo krytu živičného tl do 50 mm</t>
  </si>
  <si>
    <t>105201654</t>
  </si>
  <si>
    <t>Zarovnání styčné plochy podkladu nebo krytu podél vybourané části komunikace nebo zpevněné plochy živičné tl. do 50 mm</t>
  </si>
  <si>
    <t>https://podminky.urs.cz/item/CS_URS_2023_01/919731121</t>
  </si>
  <si>
    <t>23</t>
  </si>
  <si>
    <t>919735111</t>
  </si>
  <si>
    <t>Řezání stávajícího živičného krytu hl do 50 mm</t>
  </si>
  <si>
    <t>-1959387704</t>
  </si>
  <si>
    <t>Řezání stávajícího živičného krytu nebo podkladu hloubky do 50 mm</t>
  </si>
  <si>
    <t>https://podminky.urs.cz/item/CS_URS_2023_01/919735111</t>
  </si>
  <si>
    <t>77</t>
  </si>
  <si>
    <t>938121111</t>
  </si>
  <si>
    <t>Odstranění náletových křovin, dřevin a travnatého porostu ve výškách v okolí říms a křídel</t>
  </si>
  <si>
    <t>-232793962</t>
  </si>
  <si>
    <t>Odstraňování náletových křovin, dřevin a travnatého porostu ve výškách v okolí mostních říms a křídel</t>
  </si>
  <si>
    <t>https://podminky.urs.cz/item/CS_URS_2023_01/938121111</t>
  </si>
  <si>
    <t>24</t>
  </si>
  <si>
    <t>938908411</t>
  </si>
  <si>
    <t>Čištění vozovek splachováním vodou</t>
  </si>
  <si>
    <t>1231282317</t>
  </si>
  <si>
    <t>Čištění vozovek splachováním vodou povrchu podkladu nebo krytu živičného, betonového nebo dlážděného</t>
  </si>
  <si>
    <t>https://podminky.urs.cz/item/CS_URS_2023_01/938908411</t>
  </si>
  <si>
    <t>131,85</t>
  </si>
  <si>
    <t>89</t>
  </si>
  <si>
    <t>949121111</t>
  </si>
  <si>
    <t>Montáž lešení lehkého kozového dílcového v do 1,2 m</t>
  </si>
  <si>
    <t>sada</t>
  </si>
  <si>
    <t>1462319703</t>
  </si>
  <si>
    <t>Montáž lešení lehkého kozového dílcového o výšce lešeňové podlahy do 1,2 m</t>
  </si>
  <si>
    <t>https://podminky.urs.cz/item/CS_URS_2023_01/949121111</t>
  </si>
  <si>
    <t>90</t>
  </si>
  <si>
    <t>949121211</t>
  </si>
  <si>
    <t>Příplatek k lešení lehkému kozovému dílcovému v do 1,2 m za první a ZKD den použití</t>
  </si>
  <si>
    <t>-1194004907</t>
  </si>
  <si>
    <t>Montáž lešení lehkého kozového dílcového Příplatek za první a každý další den použití lešení k ceně -1111</t>
  </si>
  <si>
    <t>https://podminky.urs.cz/item/CS_URS_2023_01/949121211</t>
  </si>
  <si>
    <t>38</t>
  </si>
  <si>
    <t>966075141</t>
  </si>
  <si>
    <t>Odstranění kovového zábradlí vcelku</t>
  </si>
  <si>
    <t>1797058774</t>
  </si>
  <si>
    <t>Odstranění různých konstrukcí na mostech kovového zábradlí vcelku</t>
  </si>
  <si>
    <t>https://podminky.urs.cz/item/CS_URS_2023_01/966075141</t>
  </si>
  <si>
    <t>8,685*2</t>
  </si>
  <si>
    <t>39</t>
  </si>
  <si>
    <t>985121122</t>
  </si>
  <si>
    <t>Tryskání degradovaného betonu stěn a rubu kleneb vodou pod tlakem přes 300 do 1250 barů</t>
  </si>
  <si>
    <t>237103424</t>
  </si>
  <si>
    <t>Tryskání degradovaného betonu stěn, rubu kleneb a podlah vodou pod tlakem přes 300 do 1 250 barů</t>
  </si>
  <si>
    <t>https://podminky.urs.cz/item/CS_URS_2023_01/985121122</t>
  </si>
  <si>
    <t>deska</t>
  </si>
  <si>
    <t>34,80</t>
  </si>
  <si>
    <t>římsy</t>
  </si>
  <si>
    <t>18,85+15,77</t>
  </si>
  <si>
    <t>985311113</t>
  </si>
  <si>
    <t>Reprofilace stěn cementovou sanační maltou tl přes 20 do 30 mm</t>
  </si>
  <si>
    <t>-2014654523</t>
  </si>
  <si>
    <t>Reprofilace betonu sanačními maltami na cementové bázi ručně stěn, tloušťky přes 20 do 30 mm</t>
  </si>
  <si>
    <t>https://podminky.urs.cz/item/CS_URS_2023_01/985311113</t>
  </si>
  <si>
    <t>římsa pravá</t>
  </si>
  <si>
    <t>12,09</t>
  </si>
  <si>
    <t>římsa levá</t>
  </si>
  <si>
    <t>11,04</t>
  </si>
  <si>
    <t>59</t>
  </si>
  <si>
    <t>985311117</t>
  </si>
  <si>
    <t>Reprofilace stěn cementovou sanační maltou tl přes 60 do 70 mm</t>
  </si>
  <si>
    <t>-678572792</t>
  </si>
  <si>
    <t>Reprofilace betonu sanačními maltami na cementové bázi ručně stěn, tloušťky přes 60 do 70 mm</t>
  </si>
  <si>
    <t>https://podminky.urs.cz/item/CS_URS_2023_01/985311117</t>
  </si>
  <si>
    <t>6,56</t>
  </si>
  <si>
    <t>4,73</t>
  </si>
  <si>
    <t>43</t>
  </si>
  <si>
    <t>985311312</t>
  </si>
  <si>
    <t>Reprofilace rubu kleneb a podlah cementovou sanační maltou tl přes 10 do 20 mm</t>
  </si>
  <si>
    <t>-1221862366</t>
  </si>
  <si>
    <t>Reprofilace betonu sanačními maltami na cementové bázi ručně rubu kleneb a podlah, tloušťky přes 10 do 20 mm</t>
  </si>
  <si>
    <t>https://podminky.urs.cz/item/CS_URS_2023_01/985311312</t>
  </si>
  <si>
    <t>spodní plocha desky</t>
  </si>
  <si>
    <t>26,50</t>
  </si>
  <si>
    <t>41</t>
  </si>
  <si>
    <t>985311314</t>
  </si>
  <si>
    <t>Reprofilace rubu kleneb a podlah cementovou sanační maltou tl přes 30 do 40 mm</t>
  </si>
  <si>
    <t>-2119569433</t>
  </si>
  <si>
    <t>Reprofilace betonu sanačními maltami na cementové bázi ručně rubu kleneb a podlah, tloušťky přes 30 do 40 mm</t>
  </si>
  <si>
    <t>https://podminky.urs.cz/item/CS_URS_2023_01/985311314</t>
  </si>
  <si>
    <t>8,27</t>
  </si>
  <si>
    <t>46</t>
  </si>
  <si>
    <t>985321111</t>
  </si>
  <si>
    <t>Ochranný nátěr výztuže na cementové bázi stěn, líce kleneb a podhledů 1 vrstva tl 1 mm</t>
  </si>
  <si>
    <t>673272865</t>
  </si>
  <si>
    <t>Ochranný nátěr betonářské výztuže 1 vrstva tloušťky 1 mm na cementové bázi stěn, líce kleneb a podhledů</t>
  </si>
  <si>
    <t>https://podminky.urs.cz/item/CS_URS_2023_01/985321111</t>
  </si>
  <si>
    <t>81</t>
  </si>
  <si>
    <t>985323212</t>
  </si>
  <si>
    <t>Spojovací můstek reprofilovaného betonu na epoxidové bázi tl 2 mm</t>
  </si>
  <si>
    <t>-1819008276</t>
  </si>
  <si>
    <t>Spojovací můstek reprofilovaného betonu na epoxidové bázi, tloušťky 2 mm</t>
  </si>
  <si>
    <t>https://podminky.urs.cz/item/CS_URS_2023_01/985323212</t>
  </si>
  <si>
    <t>997</t>
  </si>
  <si>
    <t>Přesun sutě</t>
  </si>
  <si>
    <t>30</t>
  </si>
  <si>
    <t>997221551</t>
  </si>
  <si>
    <t>Vodorovná doprava suti ze sypkých materiálů do 1 km</t>
  </si>
  <si>
    <t>197616704</t>
  </si>
  <si>
    <t>Vodorovná doprava suti bez naložení, ale se složením a s hrubým urovnáním ze sypkých materiálů, na vzdálenost do 1 km</t>
  </si>
  <si>
    <t>https://podminky.urs.cz/item/CS_URS_2023_01/997221551</t>
  </si>
  <si>
    <t>29</t>
  </si>
  <si>
    <t>997221655</t>
  </si>
  <si>
    <t>-417024550</t>
  </si>
  <si>
    <t>https://podminky.urs.cz/item/CS_URS_2023_01/997221655</t>
  </si>
  <si>
    <t>26</t>
  </si>
  <si>
    <t>997221559</t>
  </si>
  <si>
    <t>Příplatek ZKD 1 km u vodorovné dopravy suti ze sypkých materiálů</t>
  </si>
  <si>
    <t>-1404304067</t>
  </si>
  <si>
    <t>Vodorovná doprava suti bez naložení, ale se složením a s hrubým urovnáním Příplatek k ceně za každý další i započatý 1 km přes 1 km</t>
  </si>
  <si>
    <t>https://podminky.urs.cz/item/CS_URS_2023_01/997221559</t>
  </si>
  <si>
    <t>zemina a kamení</t>
  </si>
  <si>
    <t>2,318</t>
  </si>
  <si>
    <t>2,318*46 'Přepočtené koeficientem množství</t>
  </si>
  <si>
    <t>25</t>
  </si>
  <si>
    <t>-1052950058</t>
  </si>
  <si>
    <t>31</t>
  </si>
  <si>
    <t>-438251744</t>
  </si>
  <si>
    <t>živičná drť</t>
  </si>
  <si>
    <t>na skládku  AVE Nasavrky</t>
  </si>
  <si>
    <t>18,08</t>
  </si>
  <si>
    <t>18,08*20 'Přepočtené koeficientem množství</t>
  </si>
  <si>
    <t>28</t>
  </si>
  <si>
    <t>997221645</t>
  </si>
  <si>
    <t>Poplatek za uložení na skládce (skládkovné) odpadu asfaltového bez dehtu kód odpadu 17 03 02</t>
  </si>
  <si>
    <t>1220600285</t>
  </si>
  <si>
    <t>Poplatek za uložení stavebního odpadu na skládce (skládkovné) asfaltového bez obsahu dehtu zatříděného do Katalogu odpadů pod kódem 17 03 02</t>
  </si>
  <si>
    <t>https://podminky.urs.cz/item/CS_URS_2023_01/997221645</t>
  </si>
  <si>
    <t>998</t>
  </si>
  <si>
    <t>Přesun hmot</t>
  </si>
  <si>
    <t>54</t>
  </si>
  <si>
    <t>998212111</t>
  </si>
  <si>
    <t>Přesun hmot pro mosty zděné, monolitické betonové nebo ocelové v do 20 m</t>
  </si>
  <si>
    <t>1514582219</t>
  </si>
  <si>
    <t>Přesun hmot pro mosty zděné, betonové monolitické, spřažené ocelobetonové nebo kovové vodorovná dopravní vzdálenost do 100 m výška mostu do 20 m</t>
  </si>
  <si>
    <t>https://podminky.urs.cz/item/CS_URS_2023_01/998212111</t>
  </si>
  <si>
    <t>VRN</t>
  </si>
  <si>
    <t>Vedlejší rozpočtové náklady</t>
  </si>
  <si>
    <t>VRN1</t>
  </si>
  <si>
    <t>Průzkumné, geodetické a projektové práce</t>
  </si>
  <si>
    <t>79</t>
  </si>
  <si>
    <t>010001000</t>
  </si>
  <si>
    <t>…</t>
  </si>
  <si>
    <t>1024</t>
  </si>
  <si>
    <t>116001300</t>
  </si>
  <si>
    <t>https://podminky.urs.cz/item/CS_URS_2023_01/010001000</t>
  </si>
  <si>
    <t>96</t>
  </si>
  <si>
    <t>011002000</t>
  </si>
  <si>
    <t>Průzkumné práce - vytýčení inženýrských sítí</t>
  </si>
  <si>
    <t>-1169287004</t>
  </si>
  <si>
    <t>Průzkumné práce</t>
  </si>
  <si>
    <t>https://podminky.urs.cz/item/CS_URS_2023_01/011002000</t>
  </si>
  <si>
    <t>VRN3</t>
  </si>
  <si>
    <t>Zařízení staveniště</t>
  </si>
  <si>
    <t>78</t>
  </si>
  <si>
    <t>030001000</t>
  </si>
  <si>
    <t>-1991485210</t>
  </si>
  <si>
    <t>https://podminky.urs.cz/item/CS_URS_2023_01/030001000</t>
  </si>
  <si>
    <t>94</t>
  </si>
  <si>
    <t>032803000</t>
  </si>
  <si>
    <t>Ostatní vybavení staveniště</t>
  </si>
  <si>
    <t>-1550636429</t>
  </si>
  <si>
    <t>https://podminky.urs.cz/item/CS_URS_2023_01/032803000</t>
  </si>
  <si>
    <t>93</t>
  </si>
  <si>
    <t>033002000</t>
  </si>
  <si>
    <t>Připojení staveniště na energie - elekrocentrála</t>
  </si>
  <si>
    <t>-1086187399</t>
  </si>
  <si>
    <t>Připojení staveniště na inženýrské sítě</t>
  </si>
  <si>
    <t>https://podminky.urs.cz/item/CS_URS_2023_01/033002000</t>
  </si>
  <si>
    <t>elektrocentrála - 90 dní</t>
  </si>
  <si>
    <t>91</t>
  </si>
  <si>
    <t>035103001</t>
  </si>
  <si>
    <t>Pronájem ploch</t>
  </si>
  <si>
    <t>-2011598818</t>
  </si>
  <si>
    <t>https://podminky.urs.cz/item/CS_URS_2023_01/035103001</t>
  </si>
  <si>
    <t>83</t>
  </si>
  <si>
    <t>039002000</t>
  </si>
  <si>
    <t>Zrušení zařízení staveniště</t>
  </si>
  <si>
    <t>2104074861</t>
  </si>
  <si>
    <t>https://podminky.urs.cz/item/CS_URS_2023_01/039002000</t>
  </si>
  <si>
    <t>VRN4</t>
  </si>
  <si>
    <t>Inženýrská činnost</t>
  </si>
  <si>
    <t>32</t>
  </si>
  <si>
    <t>043203003</t>
  </si>
  <si>
    <t>Rozbor - výluh 2A k uložení frézovaného asfaltobetonu na skládku</t>
  </si>
  <si>
    <t>...</t>
  </si>
  <si>
    <t>1665496098</t>
  </si>
  <si>
    <t>Rozbory celkem</t>
  </si>
  <si>
    <t>https://podminky.urs.cz/item/CS_URS_2023_01/043203003</t>
  </si>
  <si>
    <t>85</t>
  </si>
  <si>
    <t>049103000</t>
  </si>
  <si>
    <t>Náklady vzniklé v souvislosti s realizací stavby</t>
  </si>
  <si>
    <t>-657103612</t>
  </si>
  <si>
    <t>https://podminky.urs.cz/item/CS_URS_2023_01/049103000</t>
  </si>
  <si>
    <t>VRN6</t>
  </si>
  <si>
    <t>Územní vlivy</t>
  </si>
  <si>
    <t>84</t>
  </si>
  <si>
    <t>063503000</t>
  </si>
  <si>
    <t>Práce ve stísněném prostoru</t>
  </si>
  <si>
    <t>697749882</t>
  </si>
  <si>
    <t>https://podminky.urs.cz/item/CS_URS_2023_01/063503000</t>
  </si>
  <si>
    <t>VRN7</t>
  </si>
  <si>
    <t>Provozní vlivy</t>
  </si>
  <si>
    <t>95</t>
  </si>
  <si>
    <t>072002000</t>
  </si>
  <si>
    <t>Silniční provoz</t>
  </si>
  <si>
    <t>-828142984</t>
  </si>
  <si>
    <t>https://podminky.urs.cz/item/CS_URS_2023_01/072002000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</si>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</sst>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center" vertical="center" wrapText="1"/>
    </xf>
    <xf numFmtId="167" fontId="37" fillId="0" borderId="23" xfId="0" applyNumberFormat="1" applyFont="1" applyBorder="1" applyAlignment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1/577144131" TargetMode="External"/><Relationship Id="rId21" Type="http://schemas.openxmlformats.org/officeDocument/2006/relationships/hyperlink" Target="https://podminky.urs.cz/item/CS_URS_2023_01/317353121" TargetMode="External"/><Relationship Id="rId34" Type="http://schemas.openxmlformats.org/officeDocument/2006/relationships/hyperlink" Target="https://podminky.urs.cz/item/CS_URS_2023_01/919121213" TargetMode="External"/><Relationship Id="rId42" Type="http://schemas.openxmlformats.org/officeDocument/2006/relationships/hyperlink" Target="https://podminky.urs.cz/item/CS_URS_2023_01/985121122" TargetMode="External"/><Relationship Id="rId47" Type="http://schemas.openxmlformats.org/officeDocument/2006/relationships/hyperlink" Target="https://podminky.urs.cz/item/CS_URS_2023_01/985321111" TargetMode="External"/><Relationship Id="rId50" Type="http://schemas.openxmlformats.org/officeDocument/2006/relationships/hyperlink" Target="https://podminky.urs.cz/item/CS_URS_2023_01/997221655" TargetMode="External"/><Relationship Id="rId55" Type="http://schemas.openxmlformats.org/officeDocument/2006/relationships/hyperlink" Target="https://podminky.urs.cz/item/CS_URS_2023_01/998212111" TargetMode="External"/><Relationship Id="rId63" Type="http://schemas.openxmlformats.org/officeDocument/2006/relationships/hyperlink" Target="https://podminky.urs.cz/item/CS_URS_2023_01/043203003" TargetMode="External"/><Relationship Id="rId68" Type="http://schemas.openxmlformats.org/officeDocument/2006/relationships/drawing" Target="../drawings/drawing2.xml"/><Relationship Id="rId7" Type="http://schemas.openxmlformats.org/officeDocument/2006/relationships/hyperlink" Target="https://podminky.urs.cz/item/CS_URS_2023_01/127551101" TargetMode="External"/><Relationship Id="rId2" Type="http://schemas.openxmlformats.org/officeDocument/2006/relationships/hyperlink" Target="https://podminky.urs.cz/item/CS_URS_2023_01/113105111" TargetMode="External"/><Relationship Id="rId16" Type="http://schemas.openxmlformats.org/officeDocument/2006/relationships/hyperlink" Target="https://podminky.urs.cz/item/CS_URS_2023_01/273354111" TargetMode="External"/><Relationship Id="rId29" Type="http://schemas.openxmlformats.org/officeDocument/2006/relationships/hyperlink" Target="https://podminky.urs.cz/item/CS_URS_2023_01/628635411" TargetMode="External"/><Relationship Id="rId11" Type="http://schemas.openxmlformats.org/officeDocument/2006/relationships/hyperlink" Target="https://podminky.urs.cz/item/CS_URS_2023_01/132551401" TargetMode="External"/><Relationship Id="rId24" Type="http://schemas.openxmlformats.org/officeDocument/2006/relationships/hyperlink" Target="https://podminky.urs.cz/item/CS_URS_2023_01/569811113" TargetMode="External"/><Relationship Id="rId32" Type="http://schemas.openxmlformats.org/officeDocument/2006/relationships/hyperlink" Target="https://podminky.urs.cz/item/CS_URS_2023_01/919112114" TargetMode="External"/><Relationship Id="rId37" Type="http://schemas.openxmlformats.org/officeDocument/2006/relationships/hyperlink" Target="https://podminky.urs.cz/item/CS_URS_2023_01/938121111" TargetMode="External"/><Relationship Id="rId40" Type="http://schemas.openxmlformats.org/officeDocument/2006/relationships/hyperlink" Target="https://podminky.urs.cz/item/CS_URS_2023_01/949121211" TargetMode="External"/><Relationship Id="rId45" Type="http://schemas.openxmlformats.org/officeDocument/2006/relationships/hyperlink" Target="https://podminky.urs.cz/item/CS_URS_2023_01/985311312" TargetMode="External"/><Relationship Id="rId53" Type="http://schemas.openxmlformats.org/officeDocument/2006/relationships/hyperlink" Target="https://podminky.urs.cz/item/CS_URS_2023_01/997221559" TargetMode="External"/><Relationship Id="rId58" Type="http://schemas.openxmlformats.org/officeDocument/2006/relationships/hyperlink" Target="https://podminky.urs.cz/item/CS_URS_2023_01/030001000" TargetMode="External"/><Relationship Id="rId66" Type="http://schemas.openxmlformats.org/officeDocument/2006/relationships/hyperlink" Target="https://podminky.urs.cz/item/CS_URS_2023_01/072002000" TargetMode="External"/><Relationship Id="rId5" Type="http://schemas.openxmlformats.org/officeDocument/2006/relationships/hyperlink" Target="https://podminky.urs.cz/item/CS_URS_2023_01/115101301" TargetMode="External"/><Relationship Id="rId61" Type="http://schemas.openxmlformats.org/officeDocument/2006/relationships/hyperlink" Target="https://podminky.urs.cz/item/CS_URS_2023_01/035103001" TargetMode="External"/><Relationship Id="rId19" Type="http://schemas.openxmlformats.org/officeDocument/2006/relationships/hyperlink" Target="https://podminky.urs.cz/item/CS_URS_2023_01/465513228" TargetMode="External"/><Relationship Id="rId14" Type="http://schemas.openxmlformats.org/officeDocument/2006/relationships/hyperlink" Target="https://podminky.urs.cz/item/CS_URS_2023_01/162751159" TargetMode="External"/><Relationship Id="rId22" Type="http://schemas.openxmlformats.org/officeDocument/2006/relationships/hyperlink" Target="https://podminky.urs.cz/item/CS_URS_2023_01/317353221" TargetMode="External"/><Relationship Id="rId27" Type="http://schemas.openxmlformats.org/officeDocument/2006/relationships/hyperlink" Target="https://podminky.urs.cz/item/CS_URS_2023_01/628611111" TargetMode="External"/><Relationship Id="rId30" Type="http://schemas.openxmlformats.org/officeDocument/2006/relationships/hyperlink" Target="https://podminky.urs.cz/item/CS_URS_2023_01/913111211" TargetMode="External"/><Relationship Id="rId35" Type="http://schemas.openxmlformats.org/officeDocument/2006/relationships/hyperlink" Target="https://podminky.urs.cz/item/CS_URS_2023_01/919731121" TargetMode="External"/><Relationship Id="rId43" Type="http://schemas.openxmlformats.org/officeDocument/2006/relationships/hyperlink" Target="https://podminky.urs.cz/item/CS_URS_2023_01/985311113" TargetMode="External"/><Relationship Id="rId48" Type="http://schemas.openxmlformats.org/officeDocument/2006/relationships/hyperlink" Target="https://podminky.urs.cz/item/CS_URS_2023_01/985323212" TargetMode="External"/><Relationship Id="rId56" Type="http://schemas.openxmlformats.org/officeDocument/2006/relationships/hyperlink" Target="https://podminky.urs.cz/item/CS_URS_2023_01/010001000" TargetMode="External"/><Relationship Id="rId64" Type="http://schemas.openxmlformats.org/officeDocument/2006/relationships/hyperlink" Target="https://podminky.urs.cz/item/CS_URS_2023_01/049103000" TargetMode="External"/><Relationship Id="rId8" Type="http://schemas.openxmlformats.org/officeDocument/2006/relationships/hyperlink" Target="https://podminky.urs.cz/item/CS_URS_2023_01/139712111" TargetMode="External"/><Relationship Id="rId51" Type="http://schemas.openxmlformats.org/officeDocument/2006/relationships/hyperlink" Target="https://podminky.urs.cz/item/CS_URS_2023_01/997221559" TargetMode="External"/><Relationship Id="rId3" Type="http://schemas.openxmlformats.org/officeDocument/2006/relationships/hyperlink" Target="https://podminky.urs.cz/item/CS_URS_2023_01/115001106" TargetMode="External"/><Relationship Id="rId12" Type="http://schemas.openxmlformats.org/officeDocument/2006/relationships/hyperlink" Target="https://podminky.urs.cz/item/CS_URS_2023_01/181152302" TargetMode="External"/><Relationship Id="rId17" Type="http://schemas.openxmlformats.org/officeDocument/2006/relationships/hyperlink" Target="https://podminky.urs.cz/item/CS_URS_2023_01/273354211" TargetMode="External"/><Relationship Id="rId25" Type="http://schemas.openxmlformats.org/officeDocument/2006/relationships/hyperlink" Target="https://podminky.urs.cz/item/CS_URS_2023_01/573211107" TargetMode="External"/><Relationship Id="rId33" Type="http://schemas.openxmlformats.org/officeDocument/2006/relationships/hyperlink" Target="https://podminky.urs.cz/item/CS_URS_2023_01/113154123" TargetMode="External"/><Relationship Id="rId38" Type="http://schemas.openxmlformats.org/officeDocument/2006/relationships/hyperlink" Target="https://podminky.urs.cz/item/CS_URS_2023_01/938908411" TargetMode="External"/><Relationship Id="rId46" Type="http://schemas.openxmlformats.org/officeDocument/2006/relationships/hyperlink" Target="https://podminky.urs.cz/item/CS_URS_2023_01/985311314" TargetMode="External"/><Relationship Id="rId59" Type="http://schemas.openxmlformats.org/officeDocument/2006/relationships/hyperlink" Target="https://podminky.urs.cz/item/CS_URS_2023_01/032803000" TargetMode="External"/><Relationship Id="rId67" Type="http://schemas.openxmlformats.org/officeDocument/2006/relationships/printerSettings" Target="../printerSettings/printerSettings2.bin"/><Relationship Id="rId20" Type="http://schemas.openxmlformats.org/officeDocument/2006/relationships/hyperlink" Target="https://podminky.urs.cz/item/CS_URS_2023_01/451319779" TargetMode="External"/><Relationship Id="rId41" Type="http://schemas.openxmlformats.org/officeDocument/2006/relationships/hyperlink" Target="https://podminky.urs.cz/item/CS_URS_2023_01/966075141" TargetMode="External"/><Relationship Id="rId54" Type="http://schemas.openxmlformats.org/officeDocument/2006/relationships/hyperlink" Target="https://podminky.urs.cz/item/CS_URS_2023_01/997221645" TargetMode="External"/><Relationship Id="rId62" Type="http://schemas.openxmlformats.org/officeDocument/2006/relationships/hyperlink" Target="https://podminky.urs.cz/item/CS_URS_2023_01/039002000" TargetMode="External"/><Relationship Id="rId1" Type="http://schemas.openxmlformats.org/officeDocument/2006/relationships/hyperlink" Target="https://podminky.urs.cz/item/CS_URS_2023_01/122211101" TargetMode="External"/><Relationship Id="rId6" Type="http://schemas.openxmlformats.org/officeDocument/2006/relationships/hyperlink" Target="https://podminky.urs.cz/item/CS_URS_2023_01/181111111" TargetMode="External"/><Relationship Id="rId15" Type="http://schemas.openxmlformats.org/officeDocument/2006/relationships/hyperlink" Target="https://podminky.urs.cz/item/CS_URS_2023_01/171201221" TargetMode="External"/><Relationship Id="rId23" Type="http://schemas.openxmlformats.org/officeDocument/2006/relationships/hyperlink" Target="https://podminky.urs.cz/item/CS_URS_2023_01/348171111" TargetMode="External"/><Relationship Id="rId28" Type="http://schemas.openxmlformats.org/officeDocument/2006/relationships/hyperlink" Target="https://podminky.urs.cz/item/CS_URS_2023_01/628611131" TargetMode="External"/><Relationship Id="rId36" Type="http://schemas.openxmlformats.org/officeDocument/2006/relationships/hyperlink" Target="https://podminky.urs.cz/item/CS_URS_2023_01/919735111" TargetMode="External"/><Relationship Id="rId49" Type="http://schemas.openxmlformats.org/officeDocument/2006/relationships/hyperlink" Target="https://podminky.urs.cz/item/CS_URS_2023_01/997221551" TargetMode="External"/><Relationship Id="rId57" Type="http://schemas.openxmlformats.org/officeDocument/2006/relationships/hyperlink" Target="https://podminky.urs.cz/item/CS_URS_2023_01/011002000" TargetMode="External"/><Relationship Id="rId10" Type="http://schemas.openxmlformats.org/officeDocument/2006/relationships/hyperlink" Target="https://podminky.urs.cz/item/CS_URS_2023_01/129001101" TargetMode="External"/><Relationship Id="rId31" Type="http://schemas.openxmlformats.org/officeDocument/2006/relationships/hyperlink" Target="https://podminky.urs.cz/item/CS_URS_2023_01/913121111" TargetMode="External"/><Relationship Id="rId44" Type="http://schemas.openxmlformats.org/officeDocument/2006/relationships/hyperlink" Target="https://podminky.urs.cz/item/CS_URS_2023_01/985311117" TargetMode="External"/><Relationship Id="rId52" Type="http://schemas.openxmlformats.org/officeDocument/2006/relationships/hyperlink" Target="https://podminky.urs.cz/item/CS_URS_2023_01/997221551" TargetMode="External"/><Relationship Id="rId60" Type="http://schemas.openxmlformats.org/officeDocument/2006/relationships/hyperlink" Target="https://podminky.urs.cz/item/CS_URS_2023_01/033002000" TargetMode="External"/><Relationship Id="rId65" Type="http://schemas.openxmlformats.org/officeDocument/2006/relationships/hyperlink" Target="https://podminky.urs.cz/item/CS_URS_2023_01/063503000" TargetMode="External"/><Relationship Id="rId4" Type="http://schemas.openxmlformats.org/officeDocument/2006/relationships/hyperlink" Target="https://podminky.urs.cz/item/CS_URS_2023_01/115101201" TargetMode="External"/><Relationship Id="rId9" Type="http://schemas.openxmlformats.org/officeDocument/2006/relationships/hyperlink" Target="https://podminky.urs.cz/item/CS_URS_2023_01/122551101" TargetMode="External"/><Relationship Id="rId13" Type="http://schemas.openxmlformats.org/officeDocument/2006/relationships/hyperlink" Target="https://podminky.urs.cz/item/CS_URS_2023_01/162751157" TargetMode="External"/><Relationship Id="rId18" Type="http://schemas.openxmlformats.org/officeDocument/2006/relationships/hyperlink" Target="https://podminky.urs.cz/item/CS_URS_2023_01/457312812" TargetMode="External"/><Relationship Id="rId39" Type="http://schemas.openxmlformats.org/officeDocument/2006/relationships/hyperlink" Target="https://podminky.urs.cz/item/CS_URS_2023_01/94912111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opLeftCell="A47" workbookViewId="0"/>
  </sheetViews>
  <sheetFormatPr defaultRowHeight="14.5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 ht="10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7" customHeight="1">
      <c r="AR2" s="265"/>
      <c r="AS2" s="265"/>
      <c r="AT2" s="265"/>
      <c r="AU2" s="265"/>
      <c r="AV2" s="265"/>
      <c r="AW2" s="265"/>
      <c r="AX2" s="265"/>
      <c r="AY2" s="265"/>
      <c r="AZ2" s="265"/>
      <c r="BA2" s="265"/>
      <c r="BB2" s="265"/>
      <c r="BC2" s="265"/>
      <c r="BD2" s="265"/>
      <c r="BE2" s="265"/>
      <c r="BS2" s="18" t="s">
        <v>6</v>
      </c>
      <c r="BT2" s="18" t="s">
        <v>7</v>
      </c>
    </row>
    <row r="3" spans="1:74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264" t="s">
        <v>14</v>
      </c>
      <c r="L5" s="265"/>
      <c r="M5" s="265"/>
      <c r="N5" s="265"/>
      <c r="O5" s="265"/>
      <c r="P5" s="265"/>
      <c r="Q5" s="265"/>
      <c r="R5" s="265"/>
      <c r="S5" s="265"/>
      <c r="T5" s="265"/>
      <c r="U5" s="265"/>
      <c r="V5" s="265"/>
      <c r="W5" s="265"/>
      <c r="X5" s="265"/>
      <c r="Y5" s="265"/>
      <c r="Z5" s="265"/>
      <c r="AA5" s="265"/>
      <c r="AB5" s="265"/>
      <c r="AC5" s="265"/>
      <c r="AD5" s="265"/>
      <c r="AE5" s="265"/>
      <c r="AF5" s="265"/>
      <c r="AG5" s="265"/>
      <c r="AH5" s="265"/>
      <c r="AI5" s="265"/>
      <c r="AJ5" s="265"/>
      <c r="AK5" s="265"/>
      <c r="AL5" s="265"/>
      <c r="AM5" s="265"/>
      <c r="AN5" s="265"/>
      <c r="AO5" s="265"/>
      <c r="AR5" s="21"/>
      <c r="BE5" s="261" t="s">
        <v>15</v>
      </c>
      <c r="BS5" s="18" t="s">
        <v>6</v>
      </c>
    </row>
    <row r="6" spans="1:74" ht="37" customHeight="1">
      <c r="B6" s="21"/>
      <c r="D6" s="27" t="s">
        <v>16</v>
      </c>
      <c r="K6" s="266" t="s">
        <v>17</v>
      </c>
      <c r="L6" s="265"/>
      <c r="M6" s="265"/>
      <c r="N6" s="265"/>
      <c r="O6" s="265"/>
      <c r="P6" s="265"/>
      <c r="Q6" s="265"/>
      <c r="R6" s="265"/>
      <c r="S6" s="265"/>
      <c r="T6" s="265"/>
      <c r="U6" s="265"/>
      <c r="V6" s="265"/>
      <c r="W6" s="265"/>
      <c r="X6" s="265"/>
      <c r="Y6" s="265"/>
      <c r="Z6" s="265"/>
      <c r="AA6" s="265"/>
      <c r="AB6" s="265"/>
      <c r="AC6" s="265"/>
      <c r="AD6" s="265"/>
      <c r="AE6" s="265"/>
      <c r="AF6" s="265"/>
      <c r="AG6" s="265"/>
      <c r="AH6" s="265"/>
      <c r="AI6" s="265"/>
      <c r="AJ6" s="265"/>
      <c r="AK6" s="265"/>
      <c r="AL6" s="265"/>
      <c r="AM6" s="265"/>
      <c r="AN6" s="265"/>
      <c r="AO6" s="265"/>
      <c r="AR6" s="21"/>
      <c r="BE6" s="262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262"/>
      <c r="BS7" s="18" t="s">
        <v>6</v>
      </c>
    </row>
    <row r="8" spans="1:74" ht="12" customHeight="1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262"/>
      <c r="BS8" s="18" t="s">
        <v>6</v>
      </c>
    </row>
    <row r="9" spans="1:74" ht="14.4" customHeight="1">
      <c r="B9" s="21"/>
      <c r="AR9" s="21"/>
      <c r="BE9" s="262"/>
      <c r="BS9" s="18" t="s">
        <v>6</v>
      </c>
    </row>
    <row r="10" spans="1:74" ht="12" customHeight="1">
      <c r="B10" s="21"/>
      <c r="D10" s="28" t="s">
        <v>25</v>
      </c>
      <c r="AK10" s="28" t="s">
        <v>26</v>
      </c>
      <c r="AN10" s="26" t="s">
        <v>19</v>
      </c>
      <c r="AR10" s="21"/>
      <c r="BE10" s="262"/>
      <c r="BS10" s="18" t="s">
        <v>6</v>
      </c>
    </row>
    <row r="11" spans="1:74" ht="18.5" customHeight="1">
      <c r="B11" s="21"/>
      <c r="E11" s="26" t="s">
        <v>27</v>
      </c>
      <c r="AK11" s="28" t="s">
        <v>28</v>
      </c>
      <c r="AN11" s="26" t="s">
        <v>19</v>
      </c>
      <c r="AR11" s="21"/>
      <c r="BE11" s="262"/>
      <c r="BS11" s="18" t="s">
        <v>6</v>
      </c>
    </row>
    <row r="12" spans="1:74" ht="7" customHeight="1">
      <c r="B12" s="21"/>
      <c r="AR12" s="21"/>
      <c r="BE12" s="262"/>
      <c r="BS12" s="18" t="s">
        <v>6</v>
      </c>
    </row>
    <row r="13" spans="1:74" ht="12" customHeight="1">
      <c r="B13" s="21"/>
      <c r="D13" s="28" t="s">
        <v>29</v>
      </c>
      <c r="AK13" s="28" t="s">
        <v>26</v>
      </c>
      <c r="AN13" s="30" t="s">
        <v>30</v>
      </c>
      <c r="AR13" s="21"/>
      <c r="BE13" s="262"/>
      <c r="BS13" s="18" t="s">
        <v>6</v>
      </c>
    </row>
    <row r="14" spans="1:74" ht="12.5">
      <c r="B14" s="21"/>
      <c r="E14" s="267" t="s">
        <v>30</v>
      </c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68"/>
      <c r="U14" s="268"/>
      <c r="V14" s="268"/>
      <c r="W14" s="268"/>
      <c r="X14" s="268"/>
      <c r="Y14" s="268"/>
      <c r="Z14" s="268"/>
      <c r="AA14" s="268"/>
      <c r="AB14" s="268"/>
      <c r="AC14" s="268"/>
      <c r="AD14" s="268"/>
      <c r="AE14" s="268"/>
      <c r="AF14" s="268"/>
      <c r="AG14" s="268"/>
      <c r="AH14" s="268"/>
      <c r="AI14" s="268"/>
      <c r="AJ14" s="268"/>
      <c r="AK14" s="28" t="s">
        <v>28</v>
      </c>
      <c r="AN14" s="30" t="s">
        <v>30</v>
      </c>
      <c r="AR14" s="21"/>
      <c r="BE14" s="262"/>
      <c r="BS14" s="18" t="s">
        <v>6</v>
      </c>
    </row>
    <row r="15" spans="1:74" ht="7" customHeight="1">
      <c r="B15" s="21"/>
      <c r="AR15" s="21"/>
      <c r="BE15" s="262"/>
      <c r="BS15" s="18" t="s">
        <v>4</v>
      </c>
    </row>
    <row r="16" spans="1:74" ht="12" customHeight="1">
      <c r="B16" s="21"/>
      <c r="D16" s="28" t="s">
        <v>31</v>
      </c>
      <c r="AK16" s="28" t="s">
        <v>26</v>
      </c>
      <c r="AN16" s="26" t="s">
        <v>19</v>
      </c>
      <c r="AR16" s="21"/>
      <c r="BE16" s="262"/>
      <c r="BS16" s="18" t="s">
        <v>4</v>
      </c>
    </row>
    <row r="17" spans="2:71" ht="18.5" customHeight="1">
      <c r="B17" s="21"/>
      <c r="E17" s="26" t="s">
        <v>27</v>
      </c>
      <c r="AK17" s="28" t="s">
        <v>28</v>
      </c>
      <c r="AN17" s="26" t="s">
        <v>19</v>
      </c>
      <c r="AR17" s="21"/>
      <c r="BE17" s="262"/>
      <c r="BS17" s="18" t="s">
        <v>32</v>
      </c>
    </row>
    <row r="18" spans="2:71" ht="7" customHeight="1">
      <c r="B18" s="21"/>
      <c r="AR18" s="21"/>
      <c r="BE18" s="262"/>
      <c r="BS18" s="18" t="s">
        <v>6</v>
      </c>
    </row>
    <row r="19" spans="2:71" ht="12" customHeight="1">
      <c r="B19" s="21"/>
      <c r="D19" s="28" t="s">
        <v>33</v>
      </c>
      <c r="AK19" s="28" t="s">
        <v>26</v>
      </c>
      <c r="AN19" s="26" t="s">
        <v>19</v>
      </c>
      <c r="AR19" s="21"/>
      <c r="BE19" s="262"/>
      <c r="BS19" s="18" t="s">
        <v>6</v>
      </c>
    </row>
    <row r="20" spans="2:71" ht="18.5" customHeight="1">
      <c r="B20" s="21"/>
      <c r="E20" s="26" t="s">
        <v>27</v>
      </c>
      <c r="AK20" s="28" t="s">
        <v>28</v>
      </c>
      <c r="AN20" s="26" t="s">
        <v>19</v>
      </c>
      <c r="AR20" s="21"/>
      <c r="BE20" s="262"/>
      <c r="BS20" s="18" t="s">
        <v>32</v>
      </c>
    </row>
    <row r="21" spans="2:71" ht="7" customHeight="1">
      <c r="B21" s="21"/>
      <c r="AR21" s="21"/>
      <c r="BE21" s="262"/>
    </row>
    <row r="22" spans="2:71" ht="12" customHeight="1">
      <c r="B22" s="21"/>
      <c r="D22" s="28" t="s">
        <v>34</v>
      </c>
      <c r="AR22" s="21"/>
      <c r="BE22" s="262"/>
    </row>
    <row r="23" spans="2:71" ht="47.25" customHeight="1">
      <c r="B23" s="21"/>
      <c r="E23" s="269" t="s">
        <v>35</v>
      </c>
      <c r="F23" s="269"/>
      <c r="G23" s="269"/>
      <c r="H23" s="269"/>
      <c r="I23" s="269"/>
      <c r="J23" s="269"/>
      <c r="K23" s="269"/>
      <c r="L23" s="269"/>
      <c r="M23" s="269"/>
      <c r="N23" s="269"/>
      <c r="O23" s="269"/>
      <c r="P23" s="269"/>
      <c r="Q23" s="269"/>
      <c r="R23" s="269"/>
      <c r="S23" s="269"/>
      <c r="T23" s="269"/>
      <c r="U23" s="269"/>
      <c r="V23" s="269"/>
      <c r="W23" s="269"/>
      <c r="X23" s="269"/>
      <c r="Y23" s="269"/>
      <c r="Z23" s="269"/>
      <c r="AA23" s="269"/>
      <c r="AB23" s="269"/>
      <c r="AC23" s="269"/>
      <c r="AD23" s="269"/>
      <c r="AE23" s="269"/>
      <c r="AF23" s="269"/>
      <c r="AG23" s="269"/>
      <c r="AH23" s="269"/>
      <c r="AI23" s="269"/>
      <c r="AJ23" s="269"/>
      <c r="AK23" s="269"/>
      <c r="AL23" s="269"/>
      <c r="AM23" s="269"/>
      <c r="AN23" s="269"/>
      <c r="AR23" s="21"/>
      <c r="BE23" s="262"/>
    </row>
    <row r="24" spans="2:71" ht="7" customHeight="1">
      <c r="B24" s="21"/>
      <c r="AR24" s="21"/>
      <c r="BE24" s="262"/>
    </row>
    <row r="25" spans="2:71" ht="7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62"/>
    </row>
    <row r="26" spans="2:71" s="1" customFormat="1" ht="25.9" customHeight="1">
      <c r="B26" s="33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70">
        <f>ROUND(AG54,2)</f>
        <v>0</v>
      </c>
      <c r="AL26" s="271"/>
      <c r="AM26" s="271"/>
      <c r="AN26" s="271"/>
      <c r="AO26" s="271"/>
      <c r="AR26" s="33"/>
      <c r="BE26" s="262"/>
    </row>
    <row r="27" spans="2:71" s="1" customFormat="1" ht="7" customHeight="1">
      <c r="B27" s="33"/>
      <c r="AR27" s="33"/>
      <c r="BE27" s="262"/>
    </row>
    <row r="28" spans="2:71" s="1" customFormat="1" ht="12.5">
      <c r="B28" s="33"/>
      <c r="L28" s="272" t="s">
        <v>37</v>
      </c>
      <c r="M28" s="272"/>
      <c r="N28" s="272"/>
      <c r="O28" s="272"/>
      <c r="P28" s="272"/>
      <c r="W28" s="272" t="s">
        <v>38</v>
      </c>
      <c r="X28" s="272"/>
      <c r="Y28" s="272"/>
      <c r="Z28" s="272"/>
      <c r="AA28" s="272"/>
      <c r="AB28" s="272"/>
      <c r="AC28" s="272"/>
      <c r="AD28" s="272"/>
      <c r="AE28" s="272"/>
      <c r="AK28" s="272" t="s">
        <v>39</v>
      </c>
      <c r="AL28" s="272"/>
      <c r="AM28" s="272"/>
      <c r="AN28" s="272"/>
      <c r="AO28" s="272"/>
      <c r="AR28" s="33"/>
      <c r="BE28" s="262"/>
    </row>
    <row r="29" spans="2:71" s="2" customFormat="1" ht="14.4" customHeight="1">
      <c r="B29" s="37"/>
      <c r="D29" s="28" t="s">
        <v>40</v>
      </c>
      <c r="F29" s="28" t="s">
        <v>41</v>
      </c>
      <c r="L29" s="275">
        <v>0.21</v>
      </c>
      <c r="M29" s="274"/>
      <c r="N29" s="274"/>
      <c r="O29" s="274"/>
      <c r="P29" s="274"/>
      <c r="W29" s="273">
        <f>ROUND(AZ54, 2)</f>
        <v>0</v>
      </c>
      <c r="X29" s="274"/>
      <c r="Y29" s="274"/>
      <c r="Z29" s="274"/>
      <c r="AA29" s="274"/>
      <c r="AB29" s="274"/>
      <c r="AC29" s="274"/>
      <c r="AD29" s="274"/>
      <c r="AE29" s="274"/>
      <c r="AK29" s="273">
        <f>ROUND(AV54, 2)</f>
        <v>0</v>
      </c>
      <c r="AL29" s="274"/>
      <c r="AM29" s="274"/>
      <c r="AN29" s="274"/>
      <c r="AO29" s="274"/>
      <c r="AR29" s="37"/>
      <c r="BE29" s="263"/>
    </row>
    <row r="30" spans="2:71" s="2" customFormat="1" ht="14.4" customHeight="1">
      <c r="B30" s="37"/>
      <c r="F30" s="28" t="s">
        <v>42</v>
      </c>
      <c r="L30" s="275">
        <v>0.15</v>
      </c>
      <c r="M30" s="274"/>
      <c r="N30" s="274"/>
      <c r="O30" s="274"/>
      <c r="P30" s="274"/>
      <c r="W30" s="273">
        <f>ROUND(BA54, 2)</f>
        <v>0</v>
      </c>
      <c r="X30" s="274"/>
      <c r="Y30" s="274"/>
      <c r="Z30" s="274"/>
      <c r="AA30" s="274"/>
      <c r="AB30" s="274"/>
      <c r="AC30" s="274"/>
      <c r="AD30" s="274"/>
      <c r="AE30" s="274"/>
      <c r="AK30" s="273">
        <f>ROUND(AW54, 2)</f>
        <v>0</v>
      </c>
      <c r="AL30" s="274"/>
      <c r="AM30" s="274"/>
      <c r="AN30" s="274"/>
      <c r="AO30" s="274"/>
      <c r="AR30" s="37"/>
      <c r="BE30" s="263"/>
    </row>
    <row r="31" spans="2:71" s="2" customFormat="1" ht="14.4" hidden="1" customHeight="1">
      <c r="B31" s="37"/>
      <c r="F31" s="28" t="s">
        <v>43</v>
      </c>
      <c r="L31" s="275">
        <v>0.21</v>
      </c>
      <c r="M31" s="274"/>
      <c r="N31" s="274"/>
      <c r="O31" s="274"/>
      <c r="P31" s="274"/>
      <c r="W31" s="273">
        <f>ROUND(BB54, 2)</f>
        <v>0</v>
      </c>
      <c r="X31" s="274"/>
      <c r="Y31" s="274"/>
      <c r="Z31" s="274"/>
      <c r="AA31" s="274"/>
      <c r="AB31" s="274"/>
      <c r="AC31" s="274"/>
      <c r="AD31" s="274"/>
      <c r="AE31" s="274"/>
      <c r="AK31" s="273">
        <v>0</v>
      </c>
      <c r="AL31" s="274"/>
      <c r="AM31" s="274"/>
      <c r="AN31" s="274"/>
      <c r="AO31" s="274"/>
      <c r="AR31" s="37"/>
      <c r="BE31" s="263"/>
    </row>
    <row r="32" spans="2:71" s="2" customFormat="1" ht="14.4" hidden="1" customHeight="1">
      <c r="B32" s="37"/>
      <c r="F32" s="28" t="s">
        <v>44</v>
      </c>
      <c r="L32" s="275">
        <v>0.15</v>
      </c>
      <c r="M32" s="274"/>
      <c r="N32" s="274"/>
      <c r="O32" s="274"/>
      <c r="P32" s="274"/>
      <c r="W32" s="273">
        <f>ROUND(BC54, 2)</f>
        <v>0</v>
      </c>
      <c r="X32" s="274"/>
      <c r="Y32" s="274"/>
      <c r="Z32" s="274"/>
      <c r="AA32" s="274"/>
      <c r="AB32" s="274"/>
      <c r="AC32" s="274"/>
      <c r="AD32" s="274"/>
      <c r="AE32" s="274"/>
      <c r="AK32" s="273">
        <v>0</v>
      </c>
      <c r="AL32" s="274"/>
      <c r="AM32" s="274"/>
      <c r="AN32" s="274"/>
      <c r="AO32" s="274"/>
      <c r="AR32" s="37"/>
      <c r="BE32" s="263"/>
    </row>
    <row r="33" spans="2:44" s="2" customFormat="1" ht="14.4" hidden="1" customHeight="1">
      <c r="B33" s="37"/>
      <c r="F33" s="28" t="s">
        <v>45</v>
      </c>
      <c r="L33" s="275">
        <v>0</v>
      </c>
      <c r="M33" s="274"/>
      <c r="N33" s="274"/>
      <c r="O33" s="274"/>
      <c r="P33" s="274"/>
      <c r="W33" s="273">
        <f>ROUND(BD54, 2)</f>
        <v>0</v>
      </c>
      <c r="X33" s="274"/>
      <c r="Y33" s="274"/>
      <c r="Z33" s="274"/>
      <c r="AA33" s="274"/>
      <c r="AB33" s="274"/>
      <c r="AC33" s="274"/>
      <c r="AD33" s="274"/>
      <c r="AE33" s="274"/>
      <c r="AK33" s="273">
        <v>0</v>
      </c>
      <c r="AL33" s="274"/>
      <c r="AM33" s="274"/>
      <c r="AN33" s="274"/>
      <c r="AO33" s="274"/>
      <c r="AR33" s="37"/>
    </row>
    <row r="34" spans="2:44" s="1" customFormat="1" ht="7" customHeight="1">
      <c r="B34" s="33"/>
      <c r="AR34" s="33"/>
    </row>
    <row r="35" spans="2:44" s="1" customFormat="1" ht="25.9" customHeight="1"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76" t="s">
        <v>48</v>
      </c>
      <c r="Y35" s="277"/>
      <c r="Z35" s="277"/>
      <c r="AA35" s="277"/>
      <c r="AB35" s="277"/>
      <c r="AC35" s="40"/>
      <c r="AD35" s="40"/>
      <c r="AE35" s="40"/>
      <c r="AF35" s="40"/>
      <c r="AG35" s="40"/>
      <c r="AH35" s="40"/>
      <c r="AI35" s="40"/>
      <c r="AJ35" s="40"/>
      <c r="AK35" s="278">
        <f>SUM(AK26:AK33)</f>
        <v>0</v>
      </c>
      <c r="AL35" s="277"/>
      <c r="AM35" s="277"/>
      <c r="AN35" s="277"/>
      <c r="AO35" s="279"/>
      <c r="AP35" s="38"/>
      <c r="AQ35" s="38"/>
      <c r="AR35" s="33"/>
    </row>
    <row r="36" spans="2:44" s="1" customFormat="1" ht="7" customHeight="1">
      <c r="B36" s="33"/>
      <c r="AR36" s="33"/>
    </row>
    <row r="37" spans="2:44" s="1" customFormat="1" ht="7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7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5" customHeight="1">
      <c r="B42" s="33"/>
      <c r="C42" s="22" t="s">
        <v>49</v>
      </c>
      <c r="AR42" s="33"/>
    </row>
    <row r="43" spans="2:44" s="1" customFormat="1" ht="7" customHeight="1">
      <c r="B43" s="33"/>
      <c r="AR43" s="33"/>
    </row>
    <row r="44" spans="2:44" s="3" customFormat="1" ht="12" customHeight="1">
      <c r="B44" s="46"/>
      <c r="C44" s="28" t="s">
        <v>13</v>
      </c>
      <c r="L44" s="3" t="str">
        <f>K5</f>
        <v>03_2023</v>
      </c>
      <c r="AR44" s="46"/>
    </row>
    <row r="45" spans="2:44" s="4" customFormat="1" ht="37" customHeight="1">
      <c r="B45" s="47"/>
      <c r="C45" s="48" t="s">
        <v>16</v>
      </c>
      <c r="L45" s="280" t="str">
        <f>K6</f>
        <v>OPRAVA MOSTU 337-028</v>
      </c>
      <c r="M45" s="281"/>
      <c r="N45" s="281"/>
      <c r="O45" s="281"/>
      <c r="P45" s="281"/>
      <c r="Q45" s="281"/>
      <c r="R45" s="281"/>
      <c r="S45" s="281"/>
      <c r="T45" s="281"/>
      <c r="U45" s="281"/>
      <c r="V45" s="281"/>
      <c r="W45" s="281"/>
      <c r="X45" s="281"/>
      <c r="Y45" s="281"/>
      <c r="Z45" s="281"/>
      <c r="AA45" s="281"/>
      <c r="AB45" s="281"/>
      <c r="AC45" s="281"/>
      <c r="AD45" s="281"/>
      <c r="AE45" s="281"/>
      <c r="AF45" s="281"/>
      <c r="AG45" s="281"/>
      <c r="AH45" s="281"/>
      <c r="AI45" s="281"/>
      <c r="AJ45" s="281"/>
      <c r="AK45" s="281"/>
      <c r="AL45" s="281"/>
      <c r="AM45" s="281"/>
      <c r="AN45" s="281"/>
      <c r="AO45" s="281"/>
      <c r="AR45" s="47"/>
    </row>
    <row r="46" spans="2:44" s="1" customFormat="1" ht="7" customHeight="1">
      <c r="B46" s="33"/>
      <c r="AR46" s="33"/>
    </row>
    <row r="47" spans="2:44" s="1" customFormat="1" ht="12" customHeight="1">
      <c r="B47" s="33"/>
      <c r="C47" s="28" t="s">
        <v>21</v>
      </c>
      <c r="L47" s="49" t="str">
        <f>IF(K8="","",K8)</f>
        <v>Bojanov</v>
      </c>
      <c r="AI47" s="28" t="s">
        <v>23</v>
      </c>
      <c r="AM47" s="282" t="str">
        <f>IF(AN8= "","",AN8)</f>
        <v>23. 3. 2023</v>
      </c>
      <c r="AN47" s="282"/>
      <c r="AR47" s="33"/>
    </row>
    <row r="48" spans="2:44" s="1" customFormat="1" ht="7" customHeight="1">
      <c r="B48" s="33"/>
      <c r="AR48" s="33"/>
    </row>
    <row r="49" spans="1:90" s="1" customFormat="1" ht="15.15" customHeight="1">
      <c r="B49" s="33"/>
      <c r="C49" s="28" t="s">
        <v>25</v>
      </c>
      <c r="L49" s="3" t="str">
        <f>IF(E11= "","",E11)</f>
        <v xml:space="preserve"> </v>
      </c>
      <c r="AI49" s="28" t="s">
        <v>31</v>
      </c>
      <c r="AM49" s="283" t="str">
        <f>IF(E17="","",E17)</f>
        <v xml:space="preserve"> </v>
      </c>
      <c r="AN49" s="284"/>
      <c r="AO49" s="284"/>
      <c r="AP49" s="284"/>
      <c r="AR49" s="33"/>
      <c r="AS49" s="285" t="s">
        <v>50</v>
      </c>
      <c r="AT49" s="286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0" s="1" customFormat="1" ht="15.15" customHeight="1">
      <c r="B50" s="33"/>
      <c r="C50" s="28" t="s">
        <v>29</v>
      </c>
      <c r="L50" s="3" t="str">
        <f>IF(E14= "Vyplň údaj","",E14)</f>
        <v/>
      </c>
      <c r="AI50" s="28" t="s">
        <v>33</v>
      </c>
      <c r="AM50" s="283" t="str">
        <f>IF(E20="","",E20)</f>
        <v xml:space="preserve"> </v>
      </c>
      <c r="AN50" s="284"/>
      <c r="AO50" s="284"/>
      <c r="AP50" s="284"/>
      <c r="AR50" s="33"/>
      <c r="AS50" s="287"/>
      <c r="AT50" s="288"/>
      <c r="BD50" s="54"/>
    </row>
    <row r="51" spans="1:90" s="1" customFormat="1" ht="10.75" customHeight="1">
      <c r="B51" s="33"/>
      <c r="AR51" s="33"/>
      <c r="AS51" s="287"/>
      <c r="AT51" s="288"/>
      <c r="BD51" s="54"/>
    </row>
    <row r="52" spans="1:90" s="1" customFormat="1" ht="29.25" customHeight="1">
      <c r="B52" s="33"/>
      <c r="C52" s="289" t="s">
        <v>51</v>
      </c>
      <c r="D52" s="290"/>
      <c r="E52" s="290"/>
      <c r="F52" s="290"/>
      <c r="G52" s="290"/>
      <c r="H52" s="55"/>
      <c r="I52" s="291" t="s">
        <v>52</v>
      </c>
      <c r="J52" s="290"/>
      <c r="K52" s="290"/>
      <c r="L52" s="290"/>
      <c r="M52" s="290"/>
      <c r="N52" s="290"/>
      <c r="O52" s="290"/>
      <c r="P52" s="290"/>
      <c r="Q52" s="290"/>
      <c r="R52" s="290"/>
      <c r="S52" s="290"/>
      <c r="T52" s="290"/>
      <c r="U52" s="290"/>
      <c r="V52" s="290"/>
      <c r="W52" s="290"/>
      <c r="X52" s="290"/>
      <c r="Y52" s="290"/>
      <c r="Z52" s="290"/>
      <c r="AA52" s="290"/>
      <c r="AB52" s="290"/>
      <c r="AC52" s="290"/>
      <c r="AD52" s="290"/>
      <c r="AE52" s="290"/>
      <c r="AF52" s="290"/>
      <c r="AG52" s="292" t="s">
        <v>53</v>
      </c>
      <c r="AH52" s="290"/>
      <c r="AI52" s="290"/>
      <c r="AJ52" s="290"/>
      <c r="AK52" s="290"/>
      <c r="AL52" s="290"/>
      <c r="AM52" s="290"/>
      <c r="AN52" s="291" t="s">
        <v>54</v>
      </c>
      <c r="AO52" s="290"/>
      <c r="AP52" s="290"/>
      <c r="AQ52" s="56" t="s">
        <v>55</v>
      </c>
      <c r="AR52" s="33"/>
      <c r="AS52" s="57" t="s">
        <v>56</v>
      </c>
      <c r="AT52" s="58" t="s">
        <v>57</v>
      </c>
      <c r="AU52" s="58" t="s">
        <v>58</v>
      </c>
      <c r="AV52" s="58" t="s">
        <v>59</v>
      </c>
      <c r="AW52" s="58" t="s">
        <v>60</v>
      </c>
      <c r="AX52" s="58" t="s">
        <v>61</v>
      </c>
      <c r="AY52" s="58" t="s">
        <v>62</v>
      </c>
      <c r="AZ52" s="58" t="s">
        <v>63</v>
      </c>
      <c r="BA52" s="58" t="s">
        <v>64</v>
      </c>
      <c r="BB52" s="58" t="s">
        <v>65</v>
      </c>
      <c r="BC52" s="58" t="s">
        <v>66</v>
      </c>
      <c r="BD52" s="59" t="s">
        <v>67</v>
      </c>
    </row>
    <row r="53" spans="1:90" s="1" customFormat="1" ht="10.75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0" s="5" customFormat="1" ht="32.4" customHeight="1">
      <c r="B54" s="61"/>
      <c r="C54" s="62" t="s">
        <v>68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96">
        <f>ROUND(AG55,2)</f>
        <v>0</v>
      </c>
      <c r="AH54" s="296"/>
      <c r="AI54" s="296"/>
      <c r="AJ54" s="296"/>
      <c r="AK54" s="296"/>
      <c r="AL54" s="296"/>
      <c r="AM54" s="296"/>
      <c r="AN54" s="297">
        <f>SUM(AG54,AT54)</f>
        <v>0</v>
      </c>
      <c r="AO54" s="297"/>
      <c r="AP54" s="297"/>
      <c r="AQ54" s="65" t="s">
        <v>19</v>
      </c>
      <c r="AR54" s="61"/>
      <c r="AS54" s="66">
        <f>ROUND(AS55,2)</f>
        <v>0</v>
      </c>
      <c r="AT54" s="67">
        <f>ROUND(SUM(AV54:AW54),2)</f>
        <v>0</v>
      </c>
      <c r="AU54" s="68">
        <f>ROUND(AU55,5)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ROUND(AZ55,2)</f>
        <v>0</v>
      </c>
      <c r="BA54" s="67">
        <f>ROUND(BA55,2)</f>
        <v>0</v>
      </c>
      <c r="BB54" s="67">
        <f>ROUND(BB55,2)</f>
        <v>0</v>
      </c>
      <c r="BC54" s="67">
        <f>ROUND(BC55,2)</f>
        <v>0</v>
      </c>
      <c r="BD54" s="69">
        <f>ROUND(BD55,2)</f>
        <v>0</v>
      </c>
      <c r="BS54" s="70" t="s">
        <v>69</v>
      </c>
      <c r="BT54" s="70" t="s">
        <v>70</v>
      </c>
      <c r="BV54" s="70" t="s">
        <v>71</v>
      </c>
      <c r="BW54" s="70" t="s">
        <v>5</v>
      </c>
      <c r="BX54" s="70" t="s">
        <v>72</v>
      </c>
      <c r="CL54" s="70" t="s">
        <v>19</v>
      </c>
    </row>
    <row r="55" spans="1:90" s="6" customFormat="1" ht="16.5" customHeight="1">
      <c r="A55" s="71" t="s">
        <v>73</v>
      </c>
      <c r="B55" s="72"/>
      <c r="C55" s="73"/>
      <c r="D55" s="295" t="s">
        <v>14</v>
      </c>
      <c r="E55" s="295"/>
      <c r="F55" s="295"/>
      <c r="G55" s="295"/>
      <c r="H55" s="295"/>
      <c r="I55" s="74"/>
      <c r="J55" s="295" t="s">
        <v>17</v>
      </c>
      <c r="K55" s="295"/>
      <c r="L55" s="295"/>
      <c r="M55" s="295"/>
      <c r="N55" s="295"/>
      <c r="O55" s="295"/>
      <c r="P55" s="295"/>
      <c r="Q55" s="295"/>
      <c r="R55" s="295"/>
      <c r="S55" s="295"/>
      <c r="T55" s="295"/>
      <c r="U55" s="295"/>
      <c r="V55" s="295"/>
      <c r="W55" s="295"/>
      <c r="X55" s="295"/>
      <c r="Y55" s="295"/>
      <c r="Z55" s="295"/>
      <c r="AA55" s="295"/>
      <c r="AB55" s="295"/>
      <c r="AC55" s="295"/>
      <c r="AD55" s="295"/>
      <c r="AE55" s="295"/>
      <c r="AF55" s="295"/>
      <c r="AG55" s="293">
        <f>'03_2023 - OPRAVA MOSTU 33...'!J28</f>
        <v>0</v>
      </c>
      <c r="AH55" s="294"/>
      <c r="AI55" s="294"/>
      <c r="AJ55" s="294"/>
      <c r="AK55" s="294"/>
      <c r="AL55" s="294"/>
      <c r="AM55" s="294"/>
      <c r="AN55" s="293">
        <f>SUM(AG55,AT55)</f>
        <v>0</v>
      </c>
      <c r="AO55" s="294"/>
      <c r="AP55" s="294"/>
      <c r="AQ55" s="75" t="s">
        <v>74</v>
      </c>
      <c r="AR55" s="72"/>
      <c r="AS55" s="76">
        <v>0</v>
      </c>
      <c r="AT55" s="77">
        <f>ROUND(SUM(AV55:AW55),2)</f>
        <v>0</v>
      </c>
      <c r="AU55" s="78">
        <f>'03_2023 - OPRAVA MOSTU 33...'!P89</f>
        <v>0</v>
      </c>
      <c r="AV55" s="77">
        <f>'03_2023 - OPRAVA MOSTU 33...'!J31</f>
        <v>0</v>
      </c>
      <c r="AW55" s="77">
        <f>'03_2023 - OPRAVA MOSTU 33...'!J32</f>
        <v>0</v>
      </c>
      <c r="AX55" s="77">
        <f>'03_2023 - OPRAVA MOSTU 33...'!J33</f>
        <v>0</v>
      </c>
      <c r="AY55" s="77">
        <f>'03_2023 - OPRAVA MOSTU 33...'!J34</f>
        <v>0</v>
      </c>
      <c r="AZ55" s="77">
        <f>'03_2023 - OPRAVA MOSTU 33...'!F31</f>
        <v>0</v>
      </c>
      <c r="BA55" s="77">
        <f>'03_2023 - OPRAVA MOSTU 33...'!F32</f>
        <v>0</v>
      </c>
      <c r="BB55" s="77">
        <f>'03_2023 - OPRAVA MOSTU 33...'!F33</f>
        <v>0</v>
      </c>
      <c r="BC55" s="77">
        <f>'03_2023 - OPRAVA MOSTU 33...'!F34</f>
        <v>0</v>
      </c>
      <c r="BD55" s="79">
        <f>'03_2023 - OPRAVA MOSTU 33...'!F35</f>
        <v>0</v>
      </c>
      <c r="BT55" s="80" t="s">
        <v>75</v>
      </c>
      <c r="BU55" s="80" t="s">
        <v>76</v>
      </c>
      <c r="BV55" s="80" t="s">
        <v>71</v>
      </c>
      <c r="BW55" s="80" t="s">
        <v>5</v>
      </c>
      <c r="BX55" s="80" t="s">
        <v>72</v>
      </c>
      <c r="CL55" s="80" t="s">
        <v>19</v>
      </c>
    </row>
    <row r="56" spans="1:90" s="1" customFormat="1" ht="30" customHeight="1">
      <c r="B56" s="33"/>
      <c r="AR56" s="33"/>
    </row>
    <row r="57" spans="1:90" s="1" customFormat="1" ht="7" customHeight="1"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33"/>
    </row>
  </sheetData>
  <sheetProtection algorithmName="SHA-512" hashValue="cjutibrpyRk1Q9aaJb7/a1jyBsMhgif7eC4sSNl6rbUUgAnHM8jMLlAuFYJSmmKFHVBUy929+0Zw/W3NY6H8JQ==" saltValue="71tUC2inE7LPU6EIjuhLIbpYYPLlMskDUz1Sqh9sqJ+Am0FGh8Eu43AyD2Q5fJdD+1ZkVn2o5zLV7Ui4UZvMkw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3_2023 - OPRAVA MOSTU 33...'!C2" display="/" xr:uid="{00000000-0004-0000-0000-000000000000}"/>
  </hyperlinks>
  <pageMargins left="0.39370078740157483" right="0.39370078740157483" top="0.39370078740157483" bottom="0.39370078740157483" header="0" footer="0"/>
  <pageSetup paperSize="9" scale="68" fitToHeight="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43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8" t="s">
        <v>5</v>
      </c>
    </row>
    <row r="3" spans="2:46" ht="7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77</v>
      </c>
    </row>
    <row r="4" spans="2:46" ht="25" customHeight="1">
      <c r="B4" s="21"/>
      <c r="D4" s="22" t="s">
        <v>78</v>
      </c>
      <c r="L4" s="21"/>
      <c r="M4" s="81" t="s">
        <v>10</v>
      </c>
      <c r="AT4" s="18" t="s">
        <v>4</v>
      </c>
    </row>
    <row r="5" spans="2:46" ht="7" customHeight="1">
      <c r="B5" s="21"/>
      <c r="L5" s="21"/>
    </row>
    <row r="6" spans="2:46" s="1" customFormat="1" ht="12" customHeight="1">
      <c r="B6" s="33"/>
      <c r="D6" s="28" t="s">
        <v>16</v>
      </c>
      <c r="L6" s="33"/>
    </row>
    <row r="7" spans="2:46" s="1" customFormat="1" ht="16.5" customHeight="1">
      <c r="B7" s="33"/>
      <c r="E7" s="280" t="s">
        <v>17</v>
      </c>
      <c r="F7" s="298"/>
      <c r="G7" s="298"/>
      <c r="H7" s="298"/>
      <c r="L7" s="33"/>
    </row>
    <row r="8" spans="2:46" s="1" customFormat="1" ht="10">
      <c r="B8" s="33"/>
      <c r="L8" s="33"/>
    </row>
    <row r="9" spans="2:46" s="1" customFormat="1" ht="12" customHeight="1">
      <c r="B9" s="33"/>
      <c r="D9" s="28" t="s">
        <v>18</v>
      </c>
      <c r="F9" s="26" t="s">
        <v>19</v>
      </c>
      <c r="I9" s="28" t="s">
        <v>20</v>
      </c>
      <c r="J9" s="26" t="s">
        <v>19</v>
      </c>
      <c r="L9" s="33"/>
    </row>
    <row r="10" spans="2:46" s="1" customFormat="1" ht="12" customHeight="1">
      <c r="B10" s="33"/>
      <c r="D10" s="28" t="s">
        <v>21</v>
      </c>
      <c r="F10" s="26" t="s">
        <v>22</v>
      </c>
      <c r="I10" s="28" t="s">
        <v>23</v>
      </c>
      <c r="J10" s="50" t="str">
        <f>'Rekapitulace stavby'!AN8</f>
        <v>23. 3. 2023</v>
      </c>
      <c r="L10" s="33"/>
    </row>
    <row r="11" spans="2:46" s="1" customFormat="1" ht="10.75" customHeight="1">
      <c r="B11" s="33"/>
      <c r="L11" s="33"/>
    </row>
    <row r="12" spans="2:46" s="1" customFormat="1" ht="12" customHeight="1">
      <c r="B12" s="33"/>
      <c r="D12" s="28" t="s">
        <v>25</v>
      </c>
      <c r="I12" s="28" t="s">
        <v>26</v>
      </c>
      <c r="J12" s="26" t="str">
        <f>IF('Rekapitulace stavby'!AN10="","",'Rekapitulace stavby'!AN10)</f>
        <v/>
      </c>
      <c r="L12" s="33"/>
    </row>
    <row r="13" spans="2:46" s="1" customFormat="1" ht="18" customHeight="1">
      <c r="B13" s="33"/>
      <c r="E13" s="26" t="str">
        <f>IF('Rekapitulace stavby'!E11="","",'Rekapitulace stavby'!E11)</f>
        <v xml:space="preserve"> </v>
      </c>
      <c r="I13" s="28" t="s">
        <v>28</v>
      </c>
      <c r="J13" s="26" t="str">
        <f>IF('Rekapitulace stavby'!AN11="","",'Rekapitulace stavby'!AN11)</f>
        <v/>
      </c>
      <c r="L13" s="33"/>
    </row>
    <row r="14" spans="2:46" s="1" customFormat="1" ht="7" customHeight="1">
      <c r="B14" s="33"/>
      <c r="L14" s="33"/>
    </row>
    <row r="15" spans="2:46" s="1" customFormat="1" ht="12" customHeight="1">
      <c r="B15" s="33"/>
      <c r="D15" s="28" t="s">
        <v>29</v>
      </c>
      <c r="I15" s="28" t="s">
        <v>26</v>
      </c>
      <c r="J15" s="29" t="str">
        <f>'Rekapitulace stavby'!AN13</f>
        <v>Vyplň údaj</v>
      </c>
      <c r="L15" s="33"/>
    </row>
    <row r="16" spans="2:46" s="1" customFormat="1" ht="18" customHeight="1">
      <c r="B16" s="33"/>
      <c r="E16" s="299" t="str">
        <f>'Rekapitulace stavby'!E14</f>
        <v>Vyplň údaj</v>
      </c>
      <c r="F16" s="264"/>
      <c r="G16" s="264"/>
      <c r="H16" s="264"/>
      <c r="I16" s="28" t="s">
        <v>28</v>
      </c>
      <c r="J16" s="29" t="str">
        <f>'Rekapitulace stavby'!AN14</f>
        <v>Vyplň údaj</v>
      </c>
      <c r="L16" s="33"/>
    </row>
    <row r="17" spans="2:12" s="1" customFormat="1" ht="7" customHeight="1">
      <c r="B17" s="33"/>
      <c r="L17" s="33"/>
    </row>
    <row r="18" spans="2:12" s="1" customFormat="1" ht="12" customHeight="1">
      <c r="B18" s="33"/>
      <c r="D18" s="28" t="s">
        <v>31</v>
      </c>
      <c r="I18" s="28" t="s">
        <v>26</v>
      </c>
      <c r="J18" s="26" t="str">
        <f>IF('Rekapitulace stavby'!AN16="","",'Rekapitulace stavby'!AN16)</f>
        <v/>
      </c>
      <c r="L18" s="33"/>
    </row>
    <row r="19" spans="2:12" s="1" customFormat="1" ht="18" customHeight="1">
      <c r="B19" s="33"/>
      <c r="E19" s="26" t="str">
        <f>IF('Rekapitulace stavby'!E17="","",'Rekapitulace stavby'!E17)</f>
        <v xml:space="preserve"> </v>
      </c>
      <c r="I19" s="28" t="s">
        <v>28</v>
      </c>
      <c r="J19" s="26" t="str">
        <f>IF('Rekapitulace stavby'!AN17="","",'Rekapitulace stavby'!AN17)</f>
        <v/>
      </c>
      <c r="L19" s="33"/>
    </row>
    <row r="20" spans="2:12" s="1" customFormat="1" ht="7" customHeight="1">
      <c r="B20" s="33"/>
      <c r="L20" s="33"/>
    </row>
    <row r="21" spans="2:12" s="1" customFormat="1" ht="12" customHeight="1">
      <c r="B21" s="33"/>
      <c r="D21" s="28" t="s">
        <v>33</v>
      </c>
      <c r="I21" s="28" t="s">
        <v>26</v>
      </c>
      <c r="J21" s="26" t="str">
        <f>IF('Rekapitulace stavby'!AN19="","",'Rekapitulace stavby'!AN19)</f>
        <v/>
      </c>
      <c r="L21" s="33"/>
    </row>
    <row r="22" spans="2:12" s="1" customFormat="1" ht="18" customHeight="1">
      <c r="B22" s="33"/>
      <c r="E22" s="26" t="str">
        <f>IF('Rekapitulace stavby'!E20="","",'Rekapitulace stavby'!E20)</f>
        <v xml:space="preserve"> </v>
      </c>
      <c r="I22" s="28" t="s">
        <v>28</v>
      </c>
      <c r="J22" s="26" t="str">
        <f>IF('Rekapitulace stavby'!AN20="","",'Rekapitulace stavby'!AN20)</f>
        <v/>
      </c>
      <c r="L22" s="33"/>
    </row>
    <row r="23" spans="2:12" s="1" customFormat="1" ht="7" customHeight="1">
      <c r="B23" s="33"/>
      <c r="L23" s="33"/>
    </row>
    <row r="24" spans="2:12" s="1" customFormat="1" ht="12" customHeight="1">
      <c r="B24" s="33"/>
      <c r="D24" s="28" t="s">
        <v>34</v>
      </c>
      <c r="L24" s="33"/>
    </row>
    <row r="25" spans="2:12" s="7" customFormat="1" ht="71.25" customHeight="1">
      <c r="B25" s="82"/>
      <c r="E25" s="269" t="s">
        <v>35</v>
      </c>
      <c r="F25" s="269"/>
      <c r="G25" s="269"/>
      <c r="H25" s="269"/>
      <c r="L25" s="82"/>
    </row>
    <row r="26" spans="2:12" s="1" customFormat="1" ht="7" customHeight="1">
      <c r="B26" s="33"/>
      <c r="L26" s="33"/>
    </row>
    <row r="27" spans="2:12" s="1" customFormat="1" ht="7" customHeight="1">
      <c r="B27" s="33"/>
      <c r="D27" s="51"/>
      <c r="E27" s="51"/>
      <c r="F27" s="51"/>
      <c r="G27" s="51"/>
      <c r="H27" s="51"/>
      <c r="I27" s="51"/>
      <c r="J27" s="51"/>
      <c r="K27" s="51"/>
      <c r="L27" s="33"/>
    </row>
    <row r="28" spans="2:12" s="1" customFormat="1" ht="25.4" customHeight="1">
      <c r="B28" s="33"/>
      <c r="D28" s="83" t="s">
        <v>36</v>
      </c>
      <c r="J28" s="64">
        <f>ROUND(J89, 2)</f>
        <v>0</v>
      </c>
      <c r="L28" s="33"/>
    </row>
    <row r="29" spans="2:12" s="1" customFormat="1" ht="7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14.4" customHeight="1">
      <c r="B30" s="33"/>
      <c r="F30" s="36" t="s">
        <v>38</v>
      </c>
      <c r="I30" s="36" t="s">
        <v>37</v>
      </c>
      <c r="J30" s="36" t="s">
        <v>39</v>
      </c>
      <c r="L30" s="33"/>
    </row>
    <row r="31" spans="2:12" s="1" customFormat="1" ht="14.4" customHeight="1">
      <c r="B31" s="33"/>
      <c r="D31" s="53" t="s">
        <v>40</v>
      </c>
      <c r="E31" s="28" t="s">
        <v>41</v>
      </c>
      <c r="F31" s="84">
        <f>ROUND((SUM(BE89:BE442)),  2)</f>
        <v>0</v>
      </c>
      <c r="I31" s="85">
        <v>0.21</v>
      </c>
      <c r="J31" s="84">
        <f>ROUND(((SUM(BE89:BE442))*I31),  2)</f>
        <v>0</v>
      </c>
      <c r="L31" s="33"/>
    </row>
    <row r="32" spans="2:12" s="1" customFormat="1" ht="14.4" customHeight="1">
      <c r="B32" s="33"/>
      <c r="E32" s="28" t="s">
        <v>42</v>
      </c>
      <c r="F32" s="84">
        <f>ROUND((SUM(BF89:BF442)),  2)</f>
        <v>0</v>
      </c>
      <c r="I32" s="85">
        <v>0.15</v>
      </c>
      <c r="J32" s="84">
        <f>ROUND(((SUM(BF89:BF442))*I32),  2)</f>
        <v>0</v>
      </c>
      <c r="L32" s="33"/>
    </row>
    <row r="33" spans="2:12" s="1" customFormat="1" ht="14.4" hidden="1" customHeight="1">
      <c r="B33" s="33"/>
      <c r="E33" s="28" t="s">
        <v>43</v>
      </c>
      <c r="F33" s="84">
        <f>ROUND((SUM(BG89:BG442)),  2)</f>
        <v>0</v>
      </c>
      <c r="I33" s="85">
        <v>0.21</v>
      </c>
      <c r="J33" s="84">
        <f>0</f>
        <v>0</v>
      </c>
      <c r="L33" s="33"/>
    </row>
    <row r="34" spans="2:12" s="1" customFormat="1" ht="14.4" hidden="1" customHeight="1">
      <c r="B34" s="33"/>
      <c r="E34" s="28" t="s">
        <v>44</v>
      </c>
      <c r="F34" s="84">
        <f>ROUND((SUM(BH89:BH442)),  2)</f>
        <v>0</v>
      </c>
      <c r="I34" s="85">
        <v>0.15</v>
      </c>
      <c r="J34" s="84">
        <f>0</f>
        <v>0</v>
      </c>
      <c r="L34" s="33"/>
    </row>
    <row r="35" spans="2:12" s="1" customFormat="1" ht="14.4" hidden="1" customHeight="1">
      <c r="B35" s="33"/>
      <c r="E35" s="28" t="s">
        <v>45</v>
      </c>
      <c r="F35" s="84">
        <f>ROUND((SUM(BI89:BI442)),  2)</f>
        <v>0</v>
      </c>
      <c r="I35" s="85">
        <v>0</v>
      </c>
      <c r="J35" s="84">
        <f>0</f>
        <v>0</v>
      </c>
      <c r="L35" s="33"/>
    </row>
    <row r="36" spans="2:12" s="1" customFormat="1" ht="7" customHeight="1">
      <c r="B36" s="33"/>
      <c r="L36" s="33"/>
    </row>
    <row r="37" spans="2:12" s="1" customFormat="1" ht="25.4" customHeight="1">
      <c r="B37" s="33"/>
      <c r="C37" s="86"/>
      <c r="D37" s="87" t="s">
        <v>46</v>
      </c>
      <c r="E37" s="55"/>
      <c r="F37" s="55"/>
      <c r="G37" s="88" t="s">
        <v>47</v>
      </c>
      <c r="H37" s="89" t="s">
        <v>48</v>
      </c>
      <c r="I37" s="55"/>
      <c r="J37" s="90">
        <f>SUM(J28:J35)</f>
        <v>0</v>
      </c>
      <c r="K37" s="91"/>
      <c r="L37" s="33"/>
    </row>
    <row r="38" spans="2:12" s="1" customFormat="1" ht="14.4" customHeight="1">
      <c r="B38" s="42"/>
      <c r="C38" s="43"/>
      <c r="D38" s="43"/>
      <c r="E38" s="43"/>
      <c r="F38" s="43"/>
      <c r="G38" s="43"/>
      <c r="H38" s="43"/>
      <c r="I38" s="43"/>
      <c r="J38" s="43"/>
      <c r="K38" s="43"/>
      <c r="L38" s="33"/>
    </row>
    <row r="42" spans="2:12" s="1" customFormat="1" ht="7" customHeight="1">
      <c r="B42" s="44"/>
      <c r="C42" s="45"/>
      <c r="D42" s="45"/>
      <c r="E42" s="45"/>
      <c r="F42" s="45"/>
      <c r="G42" s="45"/>
      <c r="H42" s="45"/>
      <c r="I42" s="45"/>
      <c r="J42" s="45"/>
      <c r="K42" s="45"/>
      <c r="L42" s="33"/>
    </row>
    <row r="43" spans="2:12" s="1" customFormat="1" ht="25" customHeight="1">
      <c r="B43" s="33"/>
      <c r="C43" s="22" t="s">
        <v>79</v>
      </c>
      <c r="L43" s="33"/>
    </row>
    <row r="44" spans="2:12" s="1" customFormat="1" ht="7" customHeight="1">
      <c r="B44" s="33"/>
      <c r="L44" s="33"/>
    </row>
    <row r="45" spans="2:12" s="1" customFormat="1" ht="12" customHeight="1">
      <c r="B45" s="33"/>
      <c r="C45" s="28" t="s">
        <v>16</v>
      </c>
      <c r="L45" s="33"/>
    </row>
    <row r="46" spans="2:12" s="1" customFormat="1" ht="16.5" customHeight="1">
      <c r="B46" s="33"/>
      <c r="E46" s="280" t="str">
        <f>E7</f>
        <v>OPRAVA MOSTU 337-028</v>
      </c>
      <c r="F46" s="298"/>
      <c r="G46" s="298"/>
      <c r="H46" s="298"/>
      <c r="L46" s="33"/>
    </row>
    <row r="47" spans="2:12" s="1" customFormat="1" ht="7" customHeight="1">
      <c r="B47" s="33"/>
      <c r="L47" s="33"/>
    </row>
    <row r="48" spans="2:12" s="1" customFormat="1" ht="12" customHeight="1">
      <c r="B48" s="33"/>
      <c r="C48" s="28" t="s">
        <v>21</v>
      </c>
      <c r="F48" s="26" t="str">
        <f>F10</f>
        <v>Bojanov</v>
      </c>
      <c r="I48" s="28" t="s">
        <v>23</v>
      </c>
      <c r="J48" s="50" t="str">
        <f>IF(J10="","",J10)</f>
        <v>23. 3. 2023</v>
      </c>
      <c r="L48" s="33"/>
    </row>
    <row r="49" spans="2:47" s="1" customFormat="1" ht="7" customHeight="1">
      <c r="B49" s="33"/>
      <c r="L49" s="33"/>
    </row>
    <row r="50" spans="2:47" s="1" customFormat="1" ht="15.15" customHeight="1">
      <c r="B50" s="33"/>
      <c r="C50" s="28" t="s">
        <v>25</v>
      </c>
      <c r="F50" s="26" t="str">
        <f>E13</f>
        <v xml:space="preserve"> </v>
      </c>
      <c r="I50" s="28" t="s">
        <v>31</v>
      </c>
      <c r="J50" s="31" t="str">
        <f>E19</f>
        <v xml:space="preserve"> </v>
      </c>
      <c r="L50" s="33"/>
    </row>
    <row r="51" spans="2:47" s="1" customFormat="1" ht="15.15" customHeight="1">
      <c r="B51" s="33"/>
      <c r="C51" s="28" t="s">
        <v>29</v>
      </c>
      <c r="F51" s="26" t="str">
        <f>IF(E16="","",E16)</f>
        <v>Vyplň údaj</v>
      </c>
      <c r="I51" s="28" t="s">
        <v>33</v>
      </c>
      <c r="J51" s="31" t="str">
        <f>E22</f>
        <v xml:space="preserve"> </v>
      </c>
      <c r="L51" s="33"/>
    </row>
    <row r="52" spans="2:47" s="1" customFormat="1" ht="10.25" customHeight="1">
      <c r="B52" s="33"/>
      <c r="L52" s="33"/>
    </row>
    <row r="53" spans="2:47" s="1" customFormat="1" ht="29.25" customHeight="1">
      <c r="B53" s="33"/>
      <c r="C53" s="92" t="s">
        <v>80</v>
      </c>
      <c r="D53" s="86"/>
      <c r="E53" s="86"/>
      <c r="F53" s="86"/>
      <c r="G53" s="86"/>
      <c r="H53" s="86"/>
      <c r="I53" s="86"/>
      <c r="J53" s="93" t="s">
        <v>81</v>
      </c>
      <c r="K53" s="86"/>
      <c r="L53" s="33"/>
    </row>
    <row r="54" spans="2:47" s="1" customFormat="1" ht="10.25" customHeight="1">
      <c r="B54" s="33"/>
      <c r="L54" s="33"/>
    </row>
    <row r="55" spans="2:47" s="1" customFormat="1" ht="22.75" customHeight="1">
      <c r="B55" s="33"/>
      <c r="C55" s="94" t="s">
        <v>68</v>
      </c>
      <c r="J55" s="64">
        <f>J89</f>
        <v>0</v>
      </c>
      <c r="L55" s="33"/>
      <c r="AU55" s="18" t="s">
        <v>82</v>
      </c>
    </row>
    <row r="56" spans="2:47" s="8" customFormat="1" ht="25" customHeight="1">
      <c r="B56" s="95"/>
      <c r="D56" s="96" t="s">
        <v>83</v>
      </c>
      <c r="E56" s="97"/>
      <c r="F56" s="97"/>
      <c r="G56" s="97"/>
      <c r="H56" s="97"/>
      <c r="I56" s="97"/>
      <c r="J56" s="98">
        <f>J90</f>
        <v>0</v>
      </c>
      <c r="L56" s="95"/>
    </row>
    <row r="57" spans="2:47" s="9" customFormat="1" ht="19.899999999999999" customHeight="1">
      <c r="B57" s="99"/>
      <c r="D57" s="100" t="s">
        <v>84</v>
      </c>
      <c r="E57" s="101"/>
      <c r="F57" s="101"/>
      <c r="G57" s="101"/>
      <c r="H57" s="101"/>
      <c r="I57" s="101"/>
      <c r="J57" s="102">
        <f>J91</f>
        <v>0</v>
      </c>
      <c r="L57" s="99"/>
    </row>
    <row r="58" spans="2:47" s="9" customFormat="1" ht="19.899999999999999" customHeight="1">
      <c r="B58" s="99"/>
      <c r="D58" s="100" t="s">
        <v>85</v>
      </c>
      <c r="E58" s="101"/>
      <c r="F58" s="101"/>
      <c r="G58" s="101"/>
      <c r="H58" s="101"/>
      <c r="I58" s="101"/>
      <c r="J58" s="102">
        <f>J174</f>
        <v>0</v>
      </c>
      <c r="L58" s="99"/>
    </row>
    <row r="59" spans="2:47" s="9" customFormat="1" ht="19.899999999999999" customHeight="1">
      <c r="B59" s="99"/>
      <c r="D59" s="100" t="s">
        <v>86</v>
      </c>
      <c r="E59" s="101"/>
      <c r="F59" s="101"/>
      <c r="G59" s="101"/>
      <c r="H59" s="101"/>
      <c r="I59" s="101"/>
      <c r="J59" s="102">
        <f>J203</f>
        <v>0</v>
      </c>
      <c r="L59" s="99"/>
    </row>
    <row r="60" spans="2:47" s="9" customFormat="1" ht="19.899999999999999" customHeight="1">
      <c r="B60" s="99"/>
      <c r="D60" s="100" t="s">
        <v>87</v>
      </c>
      <c r="E60" s="101"/>
      <c r="F60" s="101"/>
      <c r="G60" s="101"/>
      <c r="H60" s="101"/>
      <c r="I60" s="101"/>
      <c r="J60" s="102">
        <f>J219</f>
        <v>0</v>
      </c>
      <c r="L60" s="99"/>
    </row>
    <row r="61" spans="2:47" s="9" customFormat="1" ht="19.899999999999999" customHeight="1">
      <c r="B61" s="99"/>
      <c r="D61" s="100" t="s">
        <v>88</v>
      </c>
      <c r="E61" s="101"/>
      <c r="F61" s="101"/>
      <c r="G61" s="101"/>
      <c r="H61" s="101"/>
      <c r="I61" s="101"/>
      <c r="J61" s="102">
        <f>J223</f>
        <v>0</v>
      </c>
      <c r="L61" s="99"/>
    </row>
    <row r="62" spans="2:47" s="9" customFormat="1" ht="19.899999999999999" customHeight="1">
      <c r="B62" s="99"/>
      <c r="D62" s="100" t="s">
        <v>89</v>
      </c>
      <c r="E62" s="101"/>
      <c r="F62" s="101"/>
      <c r="G62" s="101"/>
      <c r="H62" s="101"/>
      <c r="I62" s="101"/>
      <c r="J62" s="102">
        <f>J233</f>
        <v>0</v>
      </c>
      <c r="L62" s="99"/>
    </row>
    <row r="63" spans="2:47" s="9" customFormat="1" ht="19.899999999999999" customHeight="1">
      <c r="B63" s="99"/>
      <c r="D63" s="100" t="s">
        <v>90</v>
      </c>
      <c r="E63" s="101"/>
      <c r="F63" s="101"/>
      <c r="G63" s="101"/>
      <c r="H63" s="101"/>
      <c r="I63" s="101"/>
      <c r="J63" s="102">
        <f>J258</f>
        <v>0</v>
      </c>
      <c r="L63" s="99"/>
    </row>
    <row r="64" spans="2:47" s="9" customFormat="1" ht="19.899999999999999" customHeight="1">
      <c r="B64" s="99"/>
      <c r="D64" s="100" t="s">
        <v>91</v>
      </c>
      <c r="E64" s="101"/>
      <c r="F64" s="101"/>
      <c r="G64" s="101"/>
      <c r="H64" s="101"/>
      <c r="I64" s="101"/>
      <c r="J64" s="102">
        <f>J372</f>
        <v>0</v>
      </c>
      <c r="L64" s="99"/>
    </row>
    <row r="65" spans="2:12" s="9" customFormat="1" ht="19.899999999999999" customHeight="1">
      <c r="B65" s="99"/>
      <c r="D65" s="100" t="s">
        <v>92</v>
      </c>
      <c r="E65" s="101"/>
      <c r="F65" s="101"/>
      <c r="G65" s="101"/>
      <c r="H65" s="101"/>
      <c r="I65" s="101"/>
      <c r="J65" s="102">
        <f>J398</f>
        <v>0</v>
      </c>
      <c r="L65" s="99"/>
    </row>
    <row r="66" spans="2:12" s="8" customFormat="1" ht="25" customHeight="1">
      <c r="B66" s="95"/>
      <c r="D66" s="96" t="s">
        <v>93</v>
      </c>
      <c r="E66" s="97"/>
      <c r="F66" s="97"/>
      <c r="G66" s="97"/>
      <c r="H66" s="97"/>
      <c r="I66" s="97"/>
      <c r="J66" s="98">
        <f>J402</f>
        <v>0</v>
      </c>
      <c r="L66" s="95"/>
    </row>
    <row r="67" spans="2:12" s="9" customFormat="1" ht="19.899999999999999" customHeight="1">
      <c r="B67" s="99"/>
      <c r="D67" s="100" t="s">
        <v>94</v>
      </c>
      <c r="E67" s="101"/>
      <c r="F67" s="101"/>
      <c r="G67" s="101"/>
      <c r="H67" s="101"/>
      <c r="I67" s="101"/>
      <c r="J67" s="102">
        <f>J403</f>
        <v>0</v>
      </c>
      <c r="L67" s="99"/>
    </row>
    <row r="68" spans="2:12" s="9" customFormat="1" ht="19.899999999999999" customHeight="1">
      <c r="B68" s="99"/>
      <c r="D68" s="100" t="s">
        <v>95</v>
      </c>
      <c r="E68" s="101"/>
      <c r="F68" s="101"/>
      <c r="G68" s="101"/>
      <c r="H68" s="101"/>
      <c r="I68" s="101"/>
      <c r="J68" s="102">
        <f>J410</f>
        <v>0</v>
      </c>
      <c r="L68" s="99"/>
    </row>
    <row r="69" spans="2:12" s="9" customFormat="1" ht="19.899999999999999" customHeight="1">
      <c r="B69" s="99"/>
      <c r="D69" s="100" t="s">
        <v>96</v>
      </c>
      <c r="E69" s="101"/>
      <c r="F69" s="101"/>
      <c r="G69" s="101"/>
      <c r="H69" s="101"/>
      <c r="I69" s="101"/>
      <c r="J69" s="102">
        <f>J428</f>
        <v>0</v>
      </c>
      <c r="L69" s="99"/>
    </row>
    <row r="70" spans="2:12" s="9" customFormat="1" ht="19.899999999999999" customHeight="1">
      <c r="B70" s="99"/>
      <c r="D70" s="100" t="s">
        <v>97</v>
      </c>
      <c r="E70" s="101"/>
      <c r="F70" s="101"/>
      <c r="G70" s="101"/>
      <c r="H70" s="101"/>
      <c r="I70" s="101"/>
      <c r="J70" s="102">
        <f>J435</f>
        <v>0</v>
      </c>
      <c r="L70" s="99"/>
    </row>
    <row r="71" spans="2:12" s="9" customFormat="1" ht="19.899999999999999" customHeight="1">
      <c r="B71" s="99"/>
      <c r="D71" s="100" t="s">
        <v>98</v>
      </c>
      <c r="E71" s="101"/>
      <c r="F71" s="101"/>
      <c r="G71" s="101"/>
      <c r="H71" s="101"/>
      <c r="I71" s="101"/>
      <c r="J71" s="102">
        <f>J439</f>
        <v>0</v>
      </c>
      <c r="L71" s="99"/>
    </row>
    <row r="72" spans="2:12" s="1" customFormat="1" ht="21.75" customHeight="1">
      <c r="B72" s="33"/>
      <c r="L72" s="33"/>
    </row>
    <row r="73" spans="2:12" s="1" customFormat="1" ht="7" customHeight="1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33"/>
    </row>
    <row r="77" spans="2:12" s="1" customFormat="1" ht="7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3"/>
    </row>
    <row r="78" spans="2:12" s="1" customFormat="1" ht="25" customHeight="1">
      <c r="B78" s="33"/>
      <c r="C78" s="22" t="s">
        <v>99</v>
      </c>
      <c r="L78" s="33"/>
    </row>
    <row r="79" spans="2:12" s="1" customFormat="1" ht="7" customHeight="1">
      <c r="B79" s="33"/>
      <c r="L79" s="33"/>
    </row>
    <row r="80" spans="2:12" s="1" customFormat="1" ht="12" customHeight="1">
      <c r="B80" s="33"/>
      <c r="C80" s="28" t="s">
        <v>16</v>
      </c>
      <c r="L80" s="33"/>
    </row>
    <row r="81" spans="2:65" s="1" customFormat="1" ht="16.5" customHeight="1">
      <c r="B81" s="33"/>
      <c r="E81" s="280" t="str">
        <f>E7</f>
        <v>OPRAVA MOSTU 337-028</v>
      </c>
      <c r="F81" s="298"/>
      <c r="G81" s="298"/>
      <c r="H81" s="298"/>
      <c r="L81" s="33"/>
    </row>
    <row r="82" spans="2:65" s="1" customFormat="1" ht="7" customHeight="1">
      <c r="B82" s="33"/>
      <c r="L82" s="33"/>
    </row>
    <row r="83" spans="2:65" s="1" customFormat="1" ht="12" customHeight="1">
      <c r="B83" s="33"/>
      <c r="C83" s="28" t="s">
        <v>21</v>
      </c>
      <c r="F83" s="26" t="str">
        <f>F10</f>
        <v>Bojanov</v>
      </c>
      <c r="I83" s="28" t="s">
        <v>23</v>
      </c>
      <c r="J83" s="50" t="str">
        <f>IF(J10="","",J10)</f>
        <v>23. 3. 2023</v>
      </c>
      <c r="L83" s="33"/>
    </row>
    <row r="84" spans="2:65" s="1" customFormat="1" ht="7" customHeight="1">
      <c r="B84" s="33"/>
      <c r="L84" s="33"/>
    </row>
    <row r="85" spans="2:65" s="1" customFormat="1" ht="15.15" customHeight="1">
      <c r="B85" s="33"/>
      <c r="C85" s="28" t="s">
        <v>25</v>
      </c>
      <c r="F85" s="26" t="str">
        <f>E13</f>
        <v xml:space="preserve"> </v>
      </c>
      <c r="I85" s="28" t="s">
        <v>31</v>
      </c>
      <c r="J85" s="31" t="str">
        <f>E19</f>
        <v xml:space="preserve"> </v>
      </c>
      <c r="L85" s="33"/>
    </row>
    <row r="86" spans="2:65" s="1" customFormat="1" ht="15.15" customHeight="1">
      <c r="B86" s="33"/>
      <c r="C86" s="28" t="s">
        <v>29</v>
      </c>
      <c r="F86" s="26" t="str">
        <f>IF(E16="","",E16)</f>
        <v>Vyplň údaj</v>
      </c>
      <c r="I86" s="28" t="s">
        <v>33</v>
      </c>
      <c r="J86" s="31" t="str">
        <f>E22</f>
        <v xml:space="preserve"> </v>
      </c>
      <c r="L86" s="33"/>
    </row>
    <row r="87" spans="2:65" s="1" customFormat="1" ht="10.25" customHeight="1">
      <c r="B87" s="33"/>
      <c r="L87" s="33"/>
    </row>
    <row r="88" spans="2:65" s="10" customFormat="1" ht="29.25" customHeight="1">
      <c r="B88" s="103"/>
      <c r="C88" s="104" t="s">
        <v>100</v>
      </c>
      <c r="D88" s="105" t="s">
        <v>55</v>
      </c>
      <c r="E88" s="105" t="s">
        <v>51</v>
      </c>
      <c r="F88" s="105" t="s">
        <v>52</v>
      </c>
      <c r="G88" s="105" t="s">
        <v>101</v>
      </c>
      <c r="H88" s="105" t="s">
        <v>102</v>
      </c>
      <c r="I88" s="105" t="s">
        <v>103</v>
      </c>
      <c r="J88" s="105" t="s">
        <v>81</v>
      </c>
      <c r="K88" s="106" t="s">
        <v>104</v>
      </c>
      <c r="L88" s="103"/>
      <c r="M88" s="57" t="s">
        <v>19</v>
      </c>
      <c r="N88" s="58" t="s">
        <v>40</v>
      </c>
      <c r="O88" s="58" t="s">
        <v>105</v>
      </c>
      <c r="P88" s="58" t="s">
        <v>106</v>
      </c>
      <c r="Q88" s="58" t="s">
        <v>107</v>
      </c>
      <c r="R88" s="58" t="s">
        <v>108</v>
      </c>
      <c r="S88" s="58" t="s">
        <v>109</v>
      </c>
      <c r="T88" s="59" t="s">
        <v>110</v>
      </c>
    </row>
    <row r="89" spans="2:65" s="1" customFormat="1" ht="22.75" customHeight="1">
      <c r="B89" s="33"/>
      <c r="C89" s="62" t="s">
        <v>111</v>
      </c>
      <c r="J89" s="107">
        <f>BK89</f>
        <v>0</v>
      </c>
      <c r="L89" s="33"/>
      <c r="M89" s="60"/>
      <c r="N89" s="51"/>
      <c r="O89" s="51"/>
      <c r="P89" s="108">
        <f>P90+P402</f>
        <v>0</v>
      </c>
      <c r="Q89" s="51"/>
      <c r="R89" s="108">
        <f>R90+R402</f>
        <v>52.366301872749993</v>
      </c>
      <c r="S89" s="51"/>
      <c r="T89" s="109">
        <f>T90+T402</f>
        <v>26.919910000000002</v>
      </c>
      <c r="AT89" s="18" t="s">
        <v>69</v>
      </c>
      <c r="AU89" s="18" t="s">
        <v>82</v>
      </c>
      <c r="BK89" s="110">
        <f>BK90+BK402</f>
        <v>0</v>
      </c>
    </row>
    <row r="90" spans="2:65" s="11" customFormat="1" ht="25.9" customHeight="1">
      <c r="B90" s="111"/>
      <c r="D90" s="112" t="s">
        <v>69</v>
      </c>
      <c r="E90" s="113" t="s">
        <v>112</v>
      </c>
      <c r="F90" s="113" t="s">
        <v>113</v>
      </c>
      <c r="I90" s="114"/>
      <c r="J90" s="115">
        <f>BK90</f>
        <v>0</v>
      </c>
      <c r="L90" s="111"/>
      <c r="M90" s="116"/>
      <c r="P90" s="117">
        <f>P91+P174+P203+P219+P223+P233+P258+P372+P398</f>
        <v>0</v>
      </c>
      <c r="R90" s="117">
        <f>R91+R174+R203+R219+R223+R233+R258+R372+R398</f>
        <v>52.366301872749993</v>
      </c>
      <c r="T90" s="118">
        <f>T91+T174+T203+T219+T223+T233+T258+T372+T398</f>
        <v>26.919910000000002</v>
      </c>
      <c r="AR90" s="112" t="s">
        <v>75</v>
      </c>
      <c r="AT90" s="119" t="s">
        <v>69</v>
      </c>
      <c r="AU90" s="119" t="s">
        <v>70</v>
      </c>
      <c r="AY90" s="112" t="s">
        <v>114</v>
      </c>
      <c r="BK90" s="120">
        <f>BK91+BK174+BK203+BK219+BK223+BK233+BK258+BK372+BK398</f>
        <v>0</v>
      </c>
    </row>
    <row r="91" spans="2:65" s="11" customFormat="1" ht="22.75" customHeight="1">
      <c r="B91" s="111"/>
      <c r="D91" s="112" t="s">
        <v>69</v>
      </c>
      <c r="E91" s="121" t="s">
        <v>75</v>
      </c>
      <c r="F91" s="121" t="s">
        <v>115</v>
      </c>
      <c r="I91" s="114"/>
      <c r="J91" s="122">
        <f>BK91</f>
        <v>0</v>
      </c>
      <c r="L91" s="111"/>
      <c r="M91" s="116"/>
      <c r="P91" s="117">
        <f>SUM(P92:P173)</f>
        <v>0</v>
      </c>
      <c r="R91" s="117">
        <f>SUM(R92:R173)</f>
        <v>0.58279999999999998</v>
      </c>
      <c r="T91" s="118">
        <f>SUM(T92:T173)</f>
        <v>2.3184</v>
      </c>
      <c r="AR91" s="112" t="s">
        <v>75</v>
      </c>
      <c r="AT91" s="119" t="s">
        <v>69</v>
      </c>
      <c r="AU91" s="119" t="s">
        <v>75</v>
      </c>
      <c r="AY91" s="112" t="s">
        <v>114</v>
      </c>
      <c r="BK91" s="120">
        <f>SUM(BK92:BK173)</f>
        <v>0</v>
      </c>
    </row>
    <row r="92" spans="2:65" s="1" customFormat="1" ht="24.15" customHeight="1">
      <c r="B92" s="33"/>
      <c r="C92" s="123" t="s">
        <v>116</v>
      </c>
      <c r="D92" s="123" t="s">
        <v>117</v>
      </c>
      <c r="E92" s="124" t="s">
        <v>118</v>
      </c>
      <c r="F92" s="125" t="s">
        <v>119</v>
      </c>
      <c r="G92" s="126" t="s">
        <v>120</v>
      </c>
      <c r="H92" s="127">
        <v>15.85</v>
      </c>
      <c r="I92" s="128"/>
      <c r="J92" s="129">
        <f>ROUND(I92*H92,2)</f>
        <v>0</v>
      </c>
      <c r="K92" s="125" t="s">
        <v>121</v>
      </c>
      <c r="L92" s="33"/>
      <c r="M92" s="130" t="s">
        <v>19</v>
      </c>
      <c r="N92" s="131" t="s">
        <v>41</v>
      </c>
      <c r="P92" s="132">
        <f>O92*H92</f>
        <v>0</v>
      </c>
      <c r="Q92" s="132">
        <v>0</v>
      </c>
      <c r="R92" s="132">
        <f>Q92*H92</f>
        <v>0</v>
      </c>
      <c r="S92" s="132">
        <v>0</v>
      </c>
      <c r="T92" s="133">
        <f>S92*H92</f>
        <v>0</v>
      </c>
      <c r="AR92" s="134" t="s">
        <v>122</v>
      </c>
      <c r="AT92" s="134" t="s">
        <v>117</v>
      </c>
      <c r="AU92" s="134" t="s">
        <v>77</v>
      </c>
      <c r="AY92" s="18" t="s">
        <v>114</v>
      </c>
      <c r="BE92" s="135">
        <f>IF(N92="základní",J92,0)</f>
        <v>0</v>
      </c>
      <c r="BF92" s="135">
        <f>IF(N92="snížená",J92,0)</f>
        <v>0</v>
      </c>
      <c r="BG92" s="135">
        <f>IF(N92="zákl. přenesená",J92,0)</f>
        <v>0</v>
      </c>
      <c r="BH92" s="135">
        <f>IF(N92="sníž. přenesená",J92,0)</f>
        <v>0</v>
      </c>
      <c r="BI92" s="135">
        <f>IF(N92="nulová",J92,0)</f>
        <v>0</v>
      </c>
      <c r="BJ92" s="18" t="s">
        <v>75</v>
      </c>
      <c r="BK92" s="135">
        <f>ROUND(I92*H92,2)</f>
        <v>0</v>
      </c>
      <c r="BL92" s="18" t="s">
        <v>122</v>
      </c>
      <c r="BM92" s="134" t="s">
        <v>123</v>
      </c>
    </row>
    <row r="93" spans="2:65" s="1" customFormat="1" ht="18">
      <c r="B93" s="33"/>
      <c r="D93" s="136" t="s">
        <v>124</v>
      </c>
      <c r="F93" s="137" t="s">
        <v>125</v>
      </c>
      <c r="I93" s="138"/>
      <c r="L93" s="33"/>
      <c r="M93" s="139"/>
      <c r="T93" s="54"/>
      <c r="AT93" s="18" t="s">
        <v>124</v>
      </c>
      <c r="AU93" s="18" t="s">
        <v>77</v>
      </c>
    </row>
    <row r="94" spans="2:65" s="1" customFormat="1" ht="10">
      <c r="B94" s="33"/>
      <c r="D94" s="140" t="s">
        <v>126</v>
      </c>
      <c r="F94" s="141" t="s">
        <v>127</v>
      </c>
      <c r="I94" s="138"/>
      <c r="L94" s="33"/>
      <c r="M94" s="139"/>
      <c r="T94" s="54"/>
      <c r="AT94" s="18" t="s">
        <v>126</v>
      </c>
      <c r="AU94" s="18" t="s">
        <v>77</v>
      </c>
    </row>
    <row r="95" spans="2:65" s="12" customFormat="1" ht="20">
      <c r="B95" s="142"/>
      <c r="D95" s="136" t="s">
        <v>128</v>
      </c>
      <c r="E95" s="143" t="s">
        <v>19</v>
      </c>
      <c r="F95" s="144" t="s">
        <v>129</v>
      </c>
      <c r="H95" s="143" t="s">
        <v>19</v>
      </c>
      <c r="I95" s="145"/>
      <c r="L95" s="142"/>
      <c r="M95" s="146"/>
      <c r="T95" s="147"/>
      <c r="AT95" s="143" t="s">
        <v>128</v>
      </c>
      <c r="AU95" s="143" t="s">
        <v>77</v>
      </c>
      <c r="AV95" s="12" t="s">
        <v>75</v>
      </c>
      <c r="AW95" s="12" t="s">
        <v>32</v>
      </c>
      <c r="AX95" s="12" t="s">
        <v>70</v>
      </c>
      <c r="AY95" s="143" t="s">
        <v>114</v>
      </c>
    </row>
    <row r="96" spans="2:65" s="13" customFormat="1" ht="10">
      <c r="B96" s="148"/>
      <c r="D96" s="136" t="s">
        <v>128</v>
      </c>
      <c r="E96" s="149" t="s">
        <v>19</v>
      </c>
      <c r="F96" s="150" t="s">
        <v>130</v>
      </c>
      <c r="H96" s="151">
        <v>6.53</v>
      </c>
      <c r="I96" s="152"/>
      <c r="L96" s="148"/>
      <c r="M96" s="153"/>
      <c r="T96" s="154"/>
      <c r="AT96" s="149" t="s">
        <v>128</v>
      </c>
      <c r="AU96" s="149" t="s">
        <v>77</v>
      </c>
      <c r="AV96" s="13" t="s">
        <v>77</v>
      </c>
      <c r="AW96" s="13" t="s">
        <v>32</v>
      </c>
      <c r="AX96" s="13" t="s">
        <v>70</v>
      </c>
      <c r="AY96" s="149" t="s">
        <v>114</v>
      </c>
    </row>
    <row r="97" spans="2:65" s="12" customFormat="1" ht="10">
      <c r="B97" s="142"/>
      <c r="D97" s="136" t="s">
        <v>128</v>
      </c>
      <c r="E97" s="143" t="s">
        <v>19</v>
      </c>
      <c r="F97" s="144" t="s">
        <v>131</v>
      </c>
      <c r="H97" s="143" t="s">
        <v>19</v>
      </c>
      <c r="I97" s="145"/>
      <c r="L97" s="142"/>
      <c r="M97" s="146"/>
      <c r="T97" s="147"/>
      <c r="AT97" s="143" t="s">
        <v>128</v>
      </c>
      <c r="AU97" s="143" t="s">
        <v>77</v>
      </c>
      <c r="AV97" s="12" t="s">
        <v>75</v>
      </c>
      <c r="AW97" s="12" t="s">
        <v>32</v>
      </c>
      <c r="AX97" s="12" t="s">
        <v>70</v>
      </c>
      <c r="AY97" s="143" t="s">
        <v>114</v>
      </c>
    </row>
    <row r="98" spans="2:65" s="13" customFormat="1" ht="10">
      <c r="B98" s="148"/>
      <c r="D98" s="136" t="s">
        <v>128</v>
      </c>
      <c r="E98" s="149" t="s">
        <v>19</v>
      </c>
      <c r="F98" s="150" t="s">
        <v>132</v>
      </c>
      <c r="H98" s="151">
        <v>8.0399999999999991</v>
      </c>
      <c r="I98" s="152"/>
      <c r="L98" s="148"/>
      <c r="M98" s="153"/>
      <c r="T98" s="154"/>
      <c r="AT98" s="149" t="s">
        <v>128</v>
      </c>
      <c r="AU98" s="149" t="s">
        <v>77</v>
      </c>
      <c r="AV98" s="13" t="s">
        <v>77</v>
      </c>
      <c r="AW98" s="13" t="s">
        <v>32</v>
      </c>
      <c r="AX98" s="13" t="s">
        <v>70</v>
      </c>
      <c r="AY98" s="149" t="s">
        <v>114</v>
      </c>
    </row>
    <row r="99" spans="2:65" s="12" customFormat="1" ht="10">
      <c r="B99" s="142"/>
      <c r="D99" s="136" t="s">
        <v>128</v>
      </c>
      <c r="E99" s="143" t="s">
        <v>19</v>
      </c>
      <c r="F99" s="144" t="s">
        <v>133</v>
      </c>
      <c r="H99" s="143" t="s">
        <v>19</v>
      </c>
      <c r="I99" s="145"/>
      <c r="L99" s="142"/>
      <c r="M99" s="146"/>
      <c r="T99" s="147"/>
      <c r="AT99" s="143" t="s">
        <v>128</v>
      </c>
      <c r="AU99" s="143" t="s">
        <v>77</v>
      </c>
      <c r="AV99" s="12" t="s">
        <v>75</v>
      </c>
      <c r="AW99" s="12" t="s">
        <v>32</v>
      </c>
      <c r="AX99" s="12" t="s">
        <v>70</v>
      </c>
      <c r="AY99" s="143" t="s">
        <v>114</v>
      </c>
    </row>
    <row r="100" spans="2:65" s="13" customFormat="1" ht="10">
      <c r="B100" s="148"/>
      <c r="D100" s="136" t="s">
        <v>128</v>
      </c>
      <c r="E100" s="149" t="s">
        <v>19</v>
      </c>
      <c r="F100" s="150" t="s">
        <v>134</v>
      </c>
      <c r="H100" s="151">
        <v>1.28</v>
      </c>
      <c r="I100" s="152"/>
      <c r="L100" s="148"/>
      <c r="M100" s="153"/>
      <c r="T100" s="154"/>
      <c r="AT100" s="149" t="s">
        <v>128</v>
      </c>
      <c r="AU100" s="149" t="s">
        <v>77</v>
      </c>
      <c r="AV100" s="13" t="s">
        <v>77</v>
      </c>
      <c r="AW100" s="13" t="s">
        <v>32</v>
      </c>
      <c r="AX100" s="13" t="s">
        <v>70</v>
      </c>
      <c r="AY100" s="149" t="s">
        <v>114</v>
      </c>
    </row>
    <row r="101" spans="2:65" s="14" customFormat="1" ht="10">
      <c r="B101" s="155"/>
      <c r="D101" s="136" t="s">
        <v>128</v>
      </c>
      <c r="E101" s="156" t="s">
        <v>19</v>
      </c>
      <c r="F101" s="157" t="s">
        <v>135</v>
      </c>
      <c r="H101" s="158">
        <v>15.85</v>
      </c>
      <c r="I101" s="159"/>
      <c r="L101" s="155"/>
      <c r="M101" s="160"/>
      <c r="T101" s="161"/>
      <c r="AT101" s="156" t="s">
        <v>128</v>
      </c>
      <c r="AU101" s="156" t="s">
        <v>77</v>
      </c>
      <c r="AV101" s="14" t="s">
        <v>122</v>
      </c>
      <c r="AW101" s="14" t="s">
        <v>32</v>
      </c>
      <c r="AX101" s="14" t="s">
        <v>75</v>
      </c>
      <c r="AY101" s="156" t="s">
        <v>114</v>
      </c>
    </row>
    <row r="102" spans="2:65" s="1" customFormat="1" ht="24.15" customHeight="1">
      <c r="B102" s="33"/>
      <c r="C102" s="123" t="s">
        <v>75</v>
      </c>
      <c r="D102" s="123" t="s">
        <v>117</v>
      </c>
      <c r="E102" s="124" t="s">
        <v>136</v>
      </c>
      <c r="F102" s="125" t="s">
        <v>137</v>
      </c>
      <c r="G102" s="126" t="s">
        <v>138</v>
      </c>
      <c r="H102" s="127">
        <v>4.83</v>
      </c>
      <c r="I102" s="128"/>
      <c r="J102" s="129">
        <f>ROUND(I102*H102,2)</f>
        <v>0</v>
      </c>
      <c r="K102" s="125" t="s">
        <v>121</v>
      </c>
      <c r="L102" s="33"/>
      <c r="M102" s="130" t="s">
        <v>19</v>
      </c>
      <c r="N102" s="131" t="s">
        <v>41</v>
      </c>
      <c r="P102" s="132">
        <f>O102*H102</f>
        <v>0</v>
      </c>
      <c r="Q102" s="132">
        <v>0</v>
      </c>
      <c r="R102" s="132">
        <f>Q102*H102</f>
        <v>0</v>
      </c>
      <c r="S102" s="132">
        <v>0.48</v>
      </c>
      <c r="T102" s="133">
        <f>S102*H102</f>
        <v>2.3184</v>
      </c>
      <c r="AR102" s="134" t="s">
        <v>122</v>
      </c>
      <c r="AT102" s="134" t="s">
        <v>117</v>
      </c>
      <c r="AU102" s="134" t="s">
        <v>77</v>
      </c>
      <c r="AY102" s="18" t="s">
        <v>114</v>
      </c>
      <c r="BE102" s="135">
        <f>IF(N102="základní",J102,0)</f>
        <v>0</v>
      </c>
      <c r="BF102" s="135">
        <f>IF(N102="snížená",J102,0)</f>
        <v>0</v>
      </c>
      <c r="BG102" s="135">
        <f>IF(N102="zákl. přenesená",J102,0)</f>
        <v>0</v>
      </c>
      <c r="BH102" s="135">
        <f>IF(N102="sníž. přenesená",J102,0)</f>
        <v>0</v>
      </c>
      <c r="BI102" s="135">
        <f>IF(N102="nulová",J102,0)</f>
        <v>0</v>
      </c>
      <c r="BJ102" s="18" t="s">
        <v>75</v>
      </c>
      <c r="BK102" s="135">
        <f>ROUND(I102*H102,2)</f>
        <v>0</v>
      </c>
      <c r="BL102" s="18" t="s">
        <v>122</v>
      </c>
      <c r="BM102" s="134" t="s">
        <v>139</v>
      </c>
    </row>
    <row r="103" spans="2:65" s="1" customFormat="1" ht="27">
      <c r="B103" s="33"/>
      <c r="D103" s="136" t="s">
        <v>124</v>
      </c>
      <c r="F103" s="137" t="s">
        <v>140</v>
      </c>
      <c r="I103" s="138"/>
      <c r="L103" s="33"/>
      <c r="M103" s="139"/>
      <c r="T103" s="54"/>
      <c r="AT103" s="18" t="s">
        <v>124</v>
      </c>
      <c r="AU103" s="18" t="s">
        <v>77</v>
      </c>
    </row>
    <row r="104" spans="2:65" s="1" customFormat="1" ht="10">
      <c r="B104" s="33"/>
      <c r="D104" s="140" t="s">
        <v>126</v>
      </c>
      <c r="F104" s="141" t="s">
        <v>141</v>
      </c>
      <c r="I104" s="138"/>
      <c r="L104" s="33"/>
      <c r="M104" s="139"/>
      <c r="T104" s="54"/>
      <c r="AT104" s="18" t="s">
        <v>126</v>
      </c>
      <c r="AU104" s="18" t="s">
        <v>77</v>
      </c>
    </row>
    <row r="105" spans="2:65" s="13" customFormat="1" ht="10">
      <c r="B105" s="148"/>
      <c r="D105" s="136" t="s">
        <v>128</v>
      </c>
      <c r="E105" s="149" t="s">
        <v>19</v>
      </c>
      <c r="F105" s="150" t="s">
        <v>142</v>
      </c>
      <c r="H105" s="151">
        <v>4.83</v>
      </c>
      <c r="I105" s="152"/>
      <c r="L105" s="148"/>
      <c r="M105" s="153"/>
      <c r="T105" s="154"/>
      <c r="AT105" s="149" t="s">
        <v>128</v>
      </c>
      <c r="AU105" s="149" t="s">
        <v>77</v>
      </c>
      <c r="AV105" s="13" t="s">
        <v>77</v>
      </c>
      <c r="AW105" s="13" t="s">
        <v>32</v>
      </c>
      <c r="AX105" s="13" t="s">
        <v>75</v>
      </c>
      <c r="AY105" s="149" t="s">
        <v>114</v>
      </c>
    </row>
    <row r="106" spans="2:65" s="1" customFormat="1" ht="16.5" customHeight="1">
      <c r="B106" s="33"/>
      <c r="C106" s="123" t="s">
        <v>143</v>
      </c>
      <c r="D106" s="123" t="s">
        <v>117</v>
      </c>
      <c r="E106" s="124" t="s">
        <v>144</v>
      </c>
      <c r="F106" s="125" t="s">
        <v>145</v>
      </c>
      <c r="G106" s="126" t="s">
        <v>146</v>
      </c>
      <c r="H106" s="127">
        <v>20</v>
      </c>
      <c r="I106" s="128"/>
      <c r="J106" s="129">
        <f>ROUND(I106*H106,2)</f>
        <v>0</v>
      </c>
      <c r="K106" s="125" t="s">
        <v>121</v>
      </c>
      <c r="L106" s="33"/>
      <c r="M106" s="130" t="s">
        <v>19</v>
      </c>
      <c r="N106" s="131" t="s">
        <v>41</v>
      </c>
      <c r="P106" s="132">
        <f>O106*H106</f>
        <v>0</v>
      </c>
      <c r="Q106" s="132">
        <v>2.6980000000000001E-2</v>
      </c>
      <c r="R106" s="132">
        <f>Q106*H106</f>
        <v>0.53959999999999997</v>
      </c>
      <c r="S106" s="132">
        <v>0</v>
      </c>
      <c r="T106" s="133">
        <f>S106*H106</f>
        <v>0</v>
      </c>
      <c r="AR106" s="134" t="s">
        <v>122</v>
      </c>
      <c r="AT106" s="134" t="s">
        <v>117</v>
      </c>
      <c r="AU106" s="134" t="s">
        <v>77</v>
      </c>
      <c r="AY106" s="18" t="s">
        <v>114</v>
      </c>
      <c r="BE106" s="135">
        <f>IF(N106="základní",J106,0)</f>
        <v>0</v>
      </c>
      <c r="BF106" s="135">
        <f>IF(N106="snížená",J106,0)</f>
        <v>0</v>
      </c>
      <c r="BG106" s="135">
        <f>IF(N106="zákl. přenesená",J106,0)</f>
        <v>0</v>
      </c>
      <c r="BH106" s="135">
        <f>IF(N106="sníž. přenesená",J106,0)</f>
        <v>0</v>
      </c>
      <c r="BI106" s="135">
        <f>IF(N106="nulová",J106,0)</f>
        <v>0</v>
      </c>
      <c r="BJ106" s="18" t="s">
        <v>75</v>
      </c>
      <c r="BK106" s="135">
        <f>ROUND(I106*H106,2)</f>
        <v>0</v>
      </c>
      <c r="BL106" s="18" t="s">
        <v>122</v>
      </c>
      <c r="BM106" s="134" t="s">
        <v>147</v>
      </c>
    </row>
    <row r="107" spans="2:65" s="1" customFormat="1" ht="10">
      <c r="B107" s="33"/>
      <c r="D107" s="136" t="s">
        <v>124</v>
      </c>
      <c r="F107" s="137" t="s">
        <v>148</v>
      </c>
      <c r="I107" s="138"/>
      <c r="L107" s="33"/>
      <c r="M107" s="139"/>
      <c r="T107" s="54"/>
      <c r="AT107" s="18" t="s">
        <v>124</v>
      </c>
      <c r="AU107" s="18" t="s">
        <v>77</v>
      </c>
    </row>
    <row r="108" spans="2:65" s="1" customFormat="1" ht="10">
      <c r="B108" s="33"/>
      <c r="D108" s="140" t="s">
        <v>126</v>
      </c>
      <c r="F108" s="141" t="s">
        <v>149</v>
      </c>
      <c r="I108" s="138"/>
      <c r="L108" s="33"/>
      <c r="M108" s="139"/>
      <c r="T108" s="54"/>
      <c r="AT108" s="18" t="s">
        <v>126</v>
      </c>
      <c r="AU108" s="18" t="s">
        <v>77</v>
      </c>
    </row>
    <row r="109" spans="2:65" s="1" customFormat="1" ht="24.15" customHeight="1">
      <c r="B109" s="33"/>
      <c r="C109" s="123" t="s">
        <v>122</v>
      </c>
      <c r="D109" s="123" t="s">
        <v>117</v>
      </c>
      <c r="E109" s="124" t="s">
        <v>150</v>
      </c>
      <c r="F109" s="125" t="s">
        <v>151</v>
      </c>
      <c r="G109" s="126" t="s">
        <v>152</v>
      </c>
      <c r="H109" s="127">
        <v>1440</v>
      </c>
      <c r="I109" s="128"/>
      <c r="J109" s="129">
        <f>ROUND(I109*H109,2)</f>
        <v>0</v>
      </c>
      <c r="K109" s="125" t="s">
        <v>121</v>
      </c>
      <c r="L109" s="33"/>
      <c r="M109" s="130" t="s">
        <v>19</v>
      </c>
      <c r="N109" s="131" t="s">
        <v>41</v>
      </c>
      <c r="P109" s="132">
        <f>O109*H109</f>
        <v>0</v>
      </c>
      <c r="Q109" s="132">
        <v>3.0000000000000001E-5</v>
      </c>
      <c r="R109" s="132">
        <f>Q109*H109</f>
        <v>4.3200000000000002E-2</v>
      </c>
      <c r="S109" s="132">
        <v>0</v>
      </c>
      <c r="T109" s="133">
        <f>S109*H109</f>
        <v>0</v>
      </c>
      <c r="AR109" s="134" t="s">
        <v>122</v>
      </c>
      <c r="AT109" s="134" t="s">
        <v>117</v>
      </c>
      <c r="AU109" s="134" t="s">
        <v>77</v>
      </c>
      <c r="AY109" s="18" t="s">
        <v>114</v>
      </c>
      <c r="BE109" s="135">
        <f>IF(N109="základní",J109,0)</f>
        <v>0</v>
      </c>
      <c r="BF109" s="135">
        <f>IF(N109="snížená",J109,0)</f>
        <v>0</v>
      </c>
      <c r="BG109" s="135">
        <f>IF(N109="zákl. přenesená",J109,0)</f>
        <v>0</v>
      </c>
      <c r="BH109" s="135">
        <f>IF(N109="sníž. přenesená",J109,0)</f>
        <v>0</v>
      </c>
      <c r="BI109" s="135">
        <f>IF(N109="nulová",J109,0)</f>
        <v>0</v>
      </c>
      <c r="BJ109" s="18" t="s">
        <v>75</v>
      </c>
      <c r="BK109" s="135">
        <f>ROUND(I109*H109,2)</f>
        <v>0</v>
      </c>
      <c r="BL109" s="18" t="s">
        <v>122</v>
      </c>
      <c r="BM109" s="134" t="s">
        <v>153</v>
      </c>
    </row>
    <row r="110" spans="2:65" s="1" customFormat="1" ht="18">
      <c r="B110" s="33"/>
      <c r="D110" s="136" t="s">
        <v>124</v>
      </c>
      <c r="F110" s="137" t="s">
        <v>154</v>
      </c>
      <c r="I110" s="138"/>
      <c r="L110" s="33"/>
      <c r="M110" s="139"/>
      <c r="T110" s="54"/>
      <c r="AT110" s="18" t="s">
        <v>124</v>
      </c>
      <c r="AU110" s="18" t="s">
        <v>77</v>
      </c>
    </row>
    <row r="111" spans="2:65" s="1" customFormat="1" ht="10">
      <c r="B111" s="33"/>
      <c r="D111" s="140" t="s">
        <v>126</v>
      </c>
      <c r="F111" s="141" t="s">
        <v>155</v>
      </c>
      <c r="I111" s="138"/>
      <c r="L111" s="33"/>
      <c r="M111" s="139"/>
      <c r="T111" s="54"/>
      <c r="AT111" s="18" t="s">
        <v>126</v>
      </c>
      <c r="AU111" s="18" t="s">
        <v>77</v>
      </c>
    </row>
    <row r="112" spans="2:65" s="13" customFormat="1" ht="10">
      <c r="B112" s="148"/>
      <c r="D112" s="136" t="s">
        <v>128</v>
      </c>
      <c r="E112" s="149" t="s">
        <v>19</v>
      </c>
      <c r="F112" s="150" t="s">
        <v>156</v>
      </c>
      <c r="H112" s="151">
        <v>1440</v>
      </c>
      <c r="I112" s="152"/>
      <c r="L112" s="148"/>
      <c r="M112" s="153"/>
      <c r="T112" s="154"/>
      <c r="AT112" s="149" t="s">
        <v>128</v>
      </c>
      <c r="AU112" s="149" t="s">
        <v>77</v>
      </c>
      <c r="AV112" s="13" t="s">
        <v>77</v>
      </c>
      <c r="AW112" s="13" t="s">
        <v>32</v>
      </c>
      <c r="AX112" s="13" t="s">
        <v>75</v>
      </c>
      <c r="AY112" s="149" t="s">
        <v>114</v>
      </c>
    </row>
    <row r="113" spans="2:65" s="1" customFormat="1" ht="24.15" customHeight="1">
      <c r="B113" s="33"/>
      <c r="C113" s="123" t="s">
        <v>157</v>
      </c>
      <c r="D113" s="123" t="s">
        <v>117</v>
      </c>
      <c r="E113" s="124" t="s">
        <v>158</v>
      </c>
      <c r="F113" s="125" t="s">
        <v>159</v>
      </c>
      <c r="G113" s="126" t="s">
        <v>160</v>
      </c>
      <c r="H113" s="127">
        <v>60</v>
      </c>
      <c r="I113" s="128"/>
      <c r="J113" s="129">
        <f>ROUND(I113*H113,2)</f>
        <v>0</v>
      </c>
      <c r="K113" s="125" t="s">
        <v>121</v>
      </c>
      <c r="L113" s="33"/>
      <c r="M113" s="130" t="s">
        <v>19</v>
      </c>
      <c r="N113" s="131" t="s">
        <v>41</v>
      </c>
      <c r="P113" s="132">
        <f>O113*H113</f>
        <v>0</v>
      </c>
      <c r="Q113" s="132">
        <v>0</v>
      </c>
      <c r="R113" s="132">
        <f>Q113*H113</f>
        <v>0</v>
      </c>
      <c r="S113" s="132">
        <v>0</v>
      </c>
      <c r="T113" s="133">
        <f>S113*H113</f>
        <v>0</v>
      </c>
      <c r="AR113" s="134" t="s">
        <v>122</v>
      </c>
      <c r="AT113" s="134" t="s">
        <v>117</v>
      </c>
      <c r="AU113" s="134" t="s">
        <v>77</v>
      </c>
      <c r="AY113" s="18" t="s">
        <v>114</v>
      </c>
      <c r="BE113" s="135">
        <f>IF(N113="základní",J113,0)</f>
        <v>0</v>
      </c>
      <c r="BF113" s="135">
        <f>IF(N113="snížená",J113,0)</f>
        <v>0</v>
      </c>
      <c r="BG113" s="135">
        <f>IF(N113="zákl. přenesená",J113,0)</f>
        <v>0</v>
      </c>
      <c r="BH113" s="135">
        <f>IF(N113="sníž. přenesená",J113,0)</f>
        <v>0</v>
      </c>
      <c r="BI113" s="135">
        <f>IF(N113="nulová",J113,0)</f>
        <v>0</v>
      </c>
      <c r="BJ113" s="18" t="s">
        <v>75</v>
      </c>
      <c r="BK113" s="135">
        <f>ROUND(I113*H113,2)</f>
        <v>0</v>
      </c>
      <c r="BL113" s="18" t="s">
        <v>122</v>
      </c>
      <c r="BM113" s="134" t="s">
        <v>161</v>
      </c>
    </row>
    <row r="114" spans="2:65" s="1" customFormat="1" ht="18">
      <c r="B114" s="33"/>
      <c r="D114" s="136" t="s">
        <v>124</v>
      </c>
      <c r="F114" s="137" t="s">
        <v>162</v>
      </c>
      <c r="I114" s="138"/>
      <c r="L114" s="33"/>
      <c r="M114" s="139"/>
      <c r="T114" s="54"/>
      <c r="AT114" s="18" t="s">
        <v>124</v>
      </c>
      <c r="AU114" s="18" t="s">
        <v>77</v>
      </c>
    </row>
    <row r="115" spans="2:65" s="1" customFormat="1" ht="10">
      <c r="B115" s="33"/>
      <c r="D115" s="140" t="s">
        <v>126</v>
      </c>
      <c r="F115" s="141" t="s">
        <v>163</v>
      </c>
      <c r="I115" s="138"/>
      <c r="L115" s="33"/>
      <c r="M115" s="139"/>
      <c r="T115" s="54"/>
      <c r="AT115" s="18" t="s">
        <v>126</v>
      </c>
      <c r="AU115" s="18" t="s">
        <v>77</v>
      </c>
    </row>
    <row r="116" spans="2:65" s="13" customFormat="1" ht="10">
      <c r="B116" s="148"/>
      <c r="D116" s="136" t="s">
        <v>128</v>
      </c>
      <c r="E116" s="149" t="s">
        <v>19</v>
      </c>
      <c r="F116" s="150" t="s">
        <v>164</v>
      </c>
      <c r="H116" s="151">
        <v>60</v>
      </c>
      <c r="I116" s="152"/>
      <c r="L116" s="148"/>
      <c r="M116" s="153"/>
      <c r="T116" s="154"/>
      <c r="AT116" s="149" t="s">
        <v>128</v>
      </c>
      <c r="AU116" s="149" t="s">
        <v>77</v>
      </c>
      <c r="AV116" s="13" t="s">
        <v>77</v>
      </c>
      <c r="AW116" s="13" t="s">
        <v>32</v>
      </c>
      <c r="AX116" s="13" t="s">
        <v>75</v>
      </c>
      <c r="AY116" s="149" t="s">
        <v>114</v>
      </c>
    </row>
    <row r="117" spans="2:65" s="1" customFormat="1" ht="37.75" customHeight="1">
      <c r="B117" s="33"/>
      <c r="C117" s="123" t="s">
        <v>165</v>
      </c>
      <c r="D117" s="123" t="s">
        <v>117</v>
      </c>
      <c r="E117" s="124" t="s">
        <v>166</v>
      </c>
      <c r="F117" s="125" t="s">
        <v>167</v>
      </c>
      <c r="G117" s="126" t="s">
        <v>138</v>
      </c>
      <c r="H117" s="127">
        <v>7.625</v>
      </c>
      <c r="I117" s="128"/>
      <c r="J117" s="129">
        <f>ROUND(I117*H117,2)</f>
        <v>0</v>
      </c>
      <c r="K117" s="125" t="s">
        <v>121</v>
      </c>
      <c r="L117" s="33"/>
      <c r="M117" s="130" t="s">
        <v>19</v>
      </c>
      <c r="N117" s="131" t="s">
        <v>41</v>
      </c>
      <c r="P117" s="132">
        <f>O117*H117</f>
        <v>0</v>
      </c>
      <c r="Q117" s="132">
        <v>0</v>
      </c>
      <c r="R117" s="132">
        <f>Q117*H117</f>
        <v>0</v>
      </c>
      <c r="S117" s="132">
        <v>0</v>
      </c>
      <c r="T117" s="133">
        <f>S117*H117</f>
        <v>0</v>
      </c>
      <c r="AR117" s="134" t="s">
        <v>122</v>
      </c>
      <c r="AT117" s="134" t="s">
        <v>117</v>
      </c>
      <c r="AU117" s="134" t="s">
        <v>77</v>
      </c>
      <c r="AY117" s="18" t="s">
        <v>114</v>
      </c>
      <c r="BE117" s="135">
        <f>IF(N117="základní",J117,0)</f>
        <v>0</v>
      </c>
      <c r="BF117" s="135">
        <f>IF(N117="snížená",J117,0)</f>
        <v>0</v>
      </c>
      <c r="BG117" s="135">
        <f>IF(N117="zákl. přenesená",J117,0)</f>
        <v>0</v>
      </c>
      <c r="BH117" s="135">
        <f>IF(N117="sníž. přenesená",J117,0)</f>
        <v>0</v>
      </c>
      <c r="BI117" s="135">
        <f>IF(N117="nulová",J117,0)</f>
        <v>0</v>
      </c>
      <c r="BJ117" s="18" t="s">
        <v>75</v>
      </c>
      <c r="BK117" s="135">
        <f>ROUND(I117*H117,2)</f>
        <v>0</v>
      </c>
      <c r="BL117" s="18" t="s">
        <v>122</v>
      </c>
      <c r="BM117" s="134" t="s">
        <v>168</v>
      </c>
    </row>
    <row r="118" spans="2:65" s="1" customFormat="1" ht="27">
      <c r="B118" s="33"/>
      <c r="D118" s="136" t="s">
        <v>124</v>
      </c>
      <c r="F118" s="137" t="s">
        <v>169</v>
      </c>
      <c r="I118" s="138"/>
      <c r="L118" s="33"/>
      <c r="M118" s="139"/>
      <c r="T118" s="54"/>
      <c r="AT118" s="18" t="s">
        <v>124</v>
      </c>
      <c r="AU118" s="18" t="s">
        <v>77</v>
      </c>
    </row>
    <row r="119" spans="2:65" s="1" customFormat="1" ht="10">
      <c r="B119" s="33"/>
      <c r="D119" s="140" t="s">
        <v>126</v>
      </c>
      <c r="F119" s="141" t="s">
        <v>170</v>
      </c>
      <c r="I119" s="138"/>
      <c r="L119" s="33"/>
      <c r="M119" s="139"/>
      <c r="T119" s="54"/>
      <c r="AT119" s="18" t="s">
        <v>126</v>
      </c>
      <c r="AU119" s="18" t="s">
        <v>77</v>
      </c>
    </row>
    <row r="120" spans="2:65" s="12" customFormat="1" ht="10">
      <c r="B120" s="142"/>
      <c r="D120" s="136" t="s">
        <v>128</v>
      </c>
      <c r="E120" s="143" t="s">
        <v>19</v>
      </c>
      <c r="F120" s="144" t="s">
        <v>171</v>
      </c>
      <c r="H120" s="143" t="s">
        <v>19</v>
      </c>
      <c r="I120" s="145"/>
      <c r="L120" s="142"/>
      <c r="M120" s="146"/>
      <c r="T120" s="147"/>
      <c r="AT120" s="143" t="s">
        <v>128</v>
      </c>
      <c r="AU120" s="143" t="s">
        <v>77</v>
      </c>
      <c r="AV120" s="12" t="s">
        <v>75</v>
      </c>
      <c r="AW120" s="12" t="s">
        <v>32</v>
      </c>
      <c r="AX120" s="12" t="s">
        <v>70</v>
      </c>
      <c r="AY120" s="143" t="s">
        <v>114</v>
      </c>
    </row>
    <row r="121" spans="2:65" s="13" customFormat="1" ht="10">
      <c r="B121" s="148"/>
      <c r="D121" s="136" t="s">
        <v>128</v>
      </c>
      <c r="E121" s="149" t="s">
        <v>19</v>
      </c>
      <c r="F121" s="150" t="s">
        <v>172</v>
      </c>
      <c r="H121" s="151">
        <v>7.625</v>
      </c>
      <c r="I121" s="152"/>
      <c r="L121" s="148"/>
      <c r="M121" s="153"/>
      <c r="T121" s="154"/>
      <c r="AT121" s="149" t="s">
        <v>128</v>
      </c>
      <c r="AU121" s="149" t="s">
        <v>77</v>
      </c>
      <c r="AV121" s="13" t="s">
        <v>77</v>
      </c>
      <c r="AW121" s="13" t="s">
        <v>32</v>
      </c>
      <c r="AX121" s="13" t="s">
        <v>70</v>
      </c>
      <c r="AY121" s="149" t="s">
        <v>114</v>
      </c>
    </row>
    <row r="122" spans="2:65" s="14" customFormat="1" ht="10">
      <c r="B122" s="155"/>
      <c r="D122" s="136" t="s">
        <v>128</v>
      </c>
      <c r="E122" s="156" t="s">
        <v>19</v>
      </c>
      <c r="F122" s="157" t="s">
        <v>135</v>
      </c>
      <c r="H122" s="158">
        <v>7.625</v>
      </c>
      <c r="I122" s="159"/>
      <c r="L122" s="155"/>
      <c r="M122" s="160"/>
      <c r="T122" s="161"/>
      <c r="AT122" s="156" t="s">
        <v>128</v>
      </c>
      <c r="AU122" s="156" t="s">
        <v>77</v>
      </c>
      <c r="AV122" s="14" t="s">
        <v>122</v>
      </c>
      <c r="AW122" s="14" t="s">
        <v>32</v>
      </c>
      <c r="AX122" s="14" t="s">
        <v>75</v>
      </c>
      <c r="AY122" s="156" t="s">
        <v>114</v>
      </c>
    </row>
    <row r="123" spans="2:65" s="1" customFormat="1" ht="33" customHeight="1">
      <c r="B123" s="33"/>
      <c r="C123" s="123" t="s">
        <v>173</v>
      </c>
      <c r="D123" s="123" t="s">
        <v>117</v>
      </c>
      <c r="E123" s="124" t="s">
        <v>174</v>
      </c>
      <c r="F123" s="125" t="s">
        <v>175</v>
      </c>
      <c r="G123" s="126" t="s">
        <v>120</v>
      </c>
      <c r="H123" s="127">
        <v>9.32</v>
      </c>
      <c r="I123" s="128"/>
      <c r="J123" s="129">
        <f>ROUND(I123*H123,2)</f>
        <v>0</v>
      </c>
      <c r="K123" s="125" t="s">
        <v>121</v>
      </c>
      <c r="L123" s="33"/>
      <c r="M123" s="130" t="s">
        <v>19</v>
      </c>
      <c r="N123" s="131" t="s">
        <v>41</v>
      </c>
      <c r="P123" s="132">
        <f>O123*H123</f>
        <v>0</v>
      </c>
      <c r="Q123" s="132">
        <v>0</v>
      </c>
      <c r="R123" s="132">
        <f>Q123*H123</f>
        <v>0</v>
      </c>
      <c r="S123" s="132">
        <v>0</v>
      </c>
      <c r="T123" s="133">
        <f>S123*H123</f>
        <v>0</v>
      </c>
      <c r="AR123" s="134" t="s">
        <v>122</v>
      </c>
      <c r="AT123" s="134" t="s">
        <v>117</v>
      </c>
      <c r="AU123" s="134" t="s">
        <v>77</v>
      </c>
      <c r="AY123" s="18" t="s">
        <v>114</v>
      </c>
      <c r="BE123" s="135">
        <f>IF(N123="základní",J123,0)</f>
        <v>0</v>
      </c>
      <c r="BF123" s="135">
        <f>IF(N123="snížená",J123,0)</f>
        <v>0</v>
      </c>
      <c r="BG123" s="135">
        <f>IF(N123="zákl. přenesená",J123,0)</f>
        <v>0</v>
      </c>
      <c r="BH123" s="135">
        <f>IF(N123="sníž. přenesená",J123,0)</f>
        <v>0</v>
      </c>
      <c r="BI123" s="135">
        <f>IF(N123="nulová",J123,0)</f>
        <v>0</v>
      </c>
      <c r="BJ123" s="18" t="s">
        <v>75</v>
      </c>
      <c r="BK123" s="135">
        <f>ROUND(I123*H123,2)</f>
        <v>0</v>
      </c>
      <c r="BL123" s="18" t="s">
        <v>122</v>
      </c>
      <c r="BM123" s="134" t="s">
        <v>176</v>
      </c>
    </row>
    <row r="124" spans="2:65" s="1" customFormat="1" ht="27">
      <c r="B124" s="33"/>
      <c r="D124" s="136" t="s">
        <v>124</v>
      </c>
      <c r="F124" s="137" t="s">
        <v>177</v>
      </c>
      <c r="I124" s="138"/>
      <c r="L124" s="33"/>
      <c r="M124" s="139"/>
      <c r="T124" s="54"/>
      <c r="AT124" s="18" t="s">
        <v>124</v>
      </c>
      <c r="AU124" s="18" t="s">
        <v>77</v>
      </c>
    </row>
    <row r="125" spans="2:65" s="1" customFormat="1" ht="10">
      <c r="B125" s="33"/>
      <c r="D125" s="140" t="s">
        <v>126</v>
      </c>
      <c r="F125" s="141" t="s">
        <v>178</v>
      </c>
      <c r="I125" s="138"/>
      <c r="L125" s="33"/>
      <c r="M125" s="139"/>
      <c r="T125" s="54"/>
      <c r="AT125" s="18" t="s">
        <v>126</v>
      </c>
      <c r="AU125" s="18" t="s">
        <v>77</v>
      </c>
    </row>
    <row r="126" spans="2:65" s="12" customFormat="1" ht="10">
      <c r="B126" s="142"/>
      <c r="D126" s="136" t="s">
        <v>128</v>
      </c>
      <c r="E126" s="143" t="s">
        <v>19</v>
      </c>
      <c r="F126" s="144" t="s">
        <v>131</v>
      </c>
      <c r="H126" s="143" t="s">
        <v>19</v>
      </c>
      <c r="I126" s="145"/>
      <c r="L126" s="142"/>
      <c r="M126" s="146"/>
      <c r="T126" s="147"/>
      <c r="AT126" s="143" t="s">
        <v>128</v>
      </c>
      <c r="AU126" s="143" t="s">
        <v>77</v>
      </c>
      <c r="AV126" s="12" t="s">
        <v>75</v>
      </c>
      <c r="AW126" s="12" t="s">
        <v>32</v>
      </c>
      <c r="AX126" s="12" t="s">
        <v>70</v>
      </c>
      <c r="AY126" s="143" t="s">
        <v>114</v>
      </c>
    </row>
    <row r="127" spans="2:65" s="13" customFormat="1" ht="10">
      <c r="B127" s="148"/>
      <c r="D127" s="136" t="s">
        <v>128</v>
      </c>
      <c r="E127" s="149" t="s">
        <v>19</v>
      </c>
      <c r="F127" s="150" t="s">
        <v>132</v>
      </c>
      <c r="H127" s="151">
        <v>8.0399999999999991</v>
      </c>
      <c r="I127" s="152"/>
      <c r="L127" s="148"/>
      <c r="M127" s="153"/>
      <c r="T127" s="154"/>
      <c r="AT127" s="149" t="s">
        <v>128</v>
      </c>
      <c r="AU127" s="149" t="s">
        <v>77</v>
      </c>
      <c r="AV127" s="13" t="s">
        <v>77</v>
      </c>
      <c r="AW127" s="13" t="s">
        <v>32</v>
      </c>
      <c r="AX127" s="13" t="s">
        <v>70</v>
      </c>
      <c r="AY127" s="149" t="s">
        <v>114</v>
      </c>
    </row>
    <row r="128" spans="2:65" s="12" customFormat="1" ht="10">
      <c r="B128" s="142"/>
      <c r="D128" s="136" t="s">
        <v>128</v>
      </c>
      <c r="E128" s="143" t="s">
        <v>19</v>
      </c>
      <c r="F128" s="144" t="s">
        <v>133</v>
      </c>
      <c r="H128" s="143" t="s">
        <v>19</v>
      </c>
      <c r="I128" s="145"/>
      <c r="L128" s="142"/>
      <c r="M128" s="146"/>
      <c r="T128" s="147"/>
      <c r="AT128" s="143" t="s">
        <v>128</v>
      </c>
      <c r="AU128" s="143" t="s">
        <v>77</v>
      </c>
      <c r="AV128" s="12" t="s">
        <v>75</v>
      </c>
      <c r="AW128" s="12" t="s">
        <v>32</v>
      </c>
      <c r="AX128" s="12" t="s">
        <v>70</v>
      </c>
      <c r="AY128" s="143" t="s">
        <v>114</v>
      </c>
    </row>
    <row r="129" spans="2:65" s="13" customFormat="1" ht="10">
      <c r="B129" s="148"/>
      <c r="D129" s="136" t="s">
        <v>128</v>
      </c>
      <c r="E129" s="149" t="s">
        <v>19</v>
      </c>
      <c r="F129" s="150" t="s">
        <v>134</v>
      </c>
      <c r="H129" s="151">
        <v>1.28</v>
      </c>
      <c r="I129" s="152"/>
      <c r="L129" s="148"/>
      <c r="M129" s="153"/>
      <c r="T129" s="154"/>
      <c r="AT129" s="149" t="s">
        <v>128</v>
      </c>
      <c r="AU129" s="149" t="s">
        <v>77</v>
      </c>
      <c r="AV129" s="13" t="s">
        <v>77</v>
      </c>
      <c r="AW129" s="13" t="s">
        <v>32</v>
      </c>
      <c r="AX129" s="13" t="s">
        <v>70</v>
      </c>
      <c r="AY129" s="149" t="s">
        <v>114</v>
      </c>
    </row>
    <row r="130" spans="2:65" s="14" customFormat="1" ht="10">
      <c r="B130" s="155"/>
      <c r="D130" s="136" t="s">
        <v>128</v>
      </c>
      <c r="E130" s="156" t="s">
        <v>19</v>
      </c>
      <c r="F130" s="157" t="s">
        <v>135</v>
      </c>
      <c r="H130" s="158">
        <v>9.32</v>
      </c>
      <c r="I130" s="159"/>
      <c r="L130" s="155"/>
      <c r="M130" s="160"/>
      <c r="T130" s="161"/>
      <c r="AT130" s="156" t="s">
        <v>128</v>
      </c>
      <c r="AU130" s="156" t="s">
        <v>77</v>
      </c>
      <c r="AV130" s="14" t="s">
        <v>122</v>
      </c>
      <c r="AW130" s="14" t="s">
        <v>32</v>
      </c>
      <c r="AX130" s="14" t="s">
        <v>75</v>
      </c>
      <c r="AY130" s="156" t="s">
        <v>114</v>
      </c>
    </row>
    <row r="131" spans="2:65" s="1" customFormat="1" ht="24.15" customHeight="1">
      <c r="B131" s="33"/>
      <c r="C131" s="123" t="s">
        <v>179</v>
      </c>
      <c r="D131" s="123" t="s">
        <v>117</v>
      </c>
      <c r="E131" s="124" t="s">
        <v>180</v>
      </c>
      <c r="F131" s="125" t="s">
        <v>181</v>
      </c>
      <c r="G131" s="126" t="s">
        <v>120</v>
      </c>
      <c r="H131" s="127">
        <v>15.087999999999999</v>
      </c>
      <c r="I131" s="128"/>
      <c r="J131" s="129">
        <f>ROUND(I131*H131,2)</f>
        <v>0</v>
      </c>
      <c r="K131" s="125" t="s">
        <v>121</v>
      </c>
      <c r="L131" s="33"/>
      <c r="M131" s="130" t="s">
        <v>19</v>
      </c>
      <c r="N131" s="131" t="s">
        <v>41</v>
      </c>
      <c r="P131" s="132">
        <f>O131*H131</f>
        <v>0</v>
      </c>
      <c r="Q131" s="132">
        <v>0</v>
      </c>
      <c r="R131" s="132">
        <f>Q131*H131</f>
        <v>0</v>
      </c>
      <c r="S131" s="132">
        <v>0</v>
      </c>
      <c r="T131" s="133">
        <f>S131*H131</f>
        <v>0</v>
      </c>
      <c r="AR131" s="134" t="s">
        <v>122</v>
      </c>
      <c r="AT131" s="134" t="s">
        <v>117</v>
      </c>
      <c r="AU131" s="134" t="s">
        <v>77</v>
      </c>
      <c r="AY131" s="18" t="s">
        <v>114</v>
      </c>
      <c r="BE131" s="135">
        <f>IF(N131="základní",J131,0)</f>
        <v>0</v>
      </c>
      <c r="BF131" s="135">
        <f>IF(N131="snížená",J131,0)</f>
        <v>0</v>
      </c>
      <c r="BG131" s="135">
        <f>IF(N131="zákl. přenesená",J131,0)</f>
        <v>0</v>
      </c>
      <c r="BH131" s="135">
        <f>IF(N131="sníž. přenesená",J131,0)</f>
        <v>0</v>
      </c>
      <c r="BI131" s="135">
        <f>IF(N131="nulová",J131,0)</f>
        <v>0</v>
      </c>
      <c r="BJ131" s="18" t="s">
        <v>75</v>
      </c>
      <c r="BK131" s="135">
        <f>ROUND(I131*H131,2)</f>
        <v>0</v>
      </c>
      <c r="BL131" s="18" t="s">
        <v>122</v>
      </c>
      <c r="BM131" s="134" t="s">
        <v>182</v>
      </c>
    </row>
    <row r="132" spans="2:65" s="1" customFormat="1" ht="18">
      <c r="B132" s="33"/>
      <c r="D132" s="136" t="s">
        <v>124</v>
      </c>
      <c r="F132" s="137" t="s">
        <v>183</v>
      </c>
      <c r="I132" s="138"/>
      <c r="L132" s="33"/>
      <c r="M132" s="139"/>
      <c r="T132" s="54"/>
      <c r="AT132" s="18" t="s">
        <v>124</v>
      </c>
      <c r="AU132" s="18" t="s">
        <v>77</v>
      </c>
    </row>
    <row r="133" spans="2:65" s="1" customFormat="1" ht="10">
      <c r="B133" s="33"/>
      <c r="D133" s="140" t="s">
        <v>126</v>
      </c>
      <c r="F133" s="141" t="s">
        <v>184</v>
      </c>
      <c r="I133" s="138"/>
      <c r="L133" s="33"/>
      <c r="M133" s="139"/>
      <c r="T133" s="54"/>
      <c r="AT133" s="18" t="s">
        <v>126</v>
      </c>
      <c r="AU133" s="18" t="s">
        <v>77</v>
      </c>
    </row>
    <row r="134" spans="2:65" s="12" customFormat="1" ht="10">
      <c r="B134" s="142"/>
      <c r="D134" s="136" t="s">
        <v>128</v>
      </c>
      <c r="E134" s="143" t="s">
        <v>19</v>
      </c>
      <c r="F134" s="144" t="s">
        <v>185</v>
      </c>
      <c r="H134" s="143" t="s">
        <v>19</v>
      </c>
      <c r="I134" s="145"/>
      <c r="L134" s="142"/>
      <c r="M134" s="146"/>
      <c r="T134" s="147"/>
      <c r="AT134" s="143" t="s">
        <v>128</v>
      </c>
      <c r="AU134" s="143" t="s">
        <v>77</v>
      </c>
      <c r="AV134" s="12" t="s">
        <v>75</v>
      </c>
      <c r="AW134" s="12" t="s">
        <v>32</v>
      </c>
      <c r="AX134" s="12" t="s">
        <v>70</v>
      </c>
      <c r="AY134" s="143" t="s">
        <v>114</v>
      </c>
    </row>
    <row r="135" spans="2:65" s="13" customFormat="1" ht="10">
      <c r="B135" s="148"/>
      <c r="D135" s="136" t="s">
        <v>128</v>
      </c>
      <c r="E135" s="149" t="s">
        <v>19</v>
      </c>
      <c r="F135" s="150" t="s">
        <v>186</v>
      </c>
      <c r="H135" s="151">
        <v>15.087999999999999</v>
      </c>
      <c r="I135" s="152"/>
      <c r="L135" s="148"/>
      <c r="M135" s="153"/>
      <c r="T135" s="154"/>
      <c r="AT135" s="149" t="s">
        <v>128</v>
      </c>
      <c r="AU135" s="149" t="s">
        <v>77</v>
      </c>
      <c r="AV135" s="13" t="s">
        <v>77</v>
      </c>
      <c r="AW135" s="13" t="s">
        <v>32</v>
      </c>
      <c r="AX135" s="13" t="s">
        <v>70</v>
      </c>
      <c r="AY135" s="149" t="s">
        <v>114</v>
      </c>
    </row>
    <row r="136" spans="2:65" s="14" customFormat="1" ht="10">
      <c r="B136" s="155"/>
      <c r="D136" s="136" t="s">
        <v>128</v>
      </c>
      <c r="E136" s="156" t="s">
        <v>19</v>
      </c>
      <c r="F136" s="157" t="s">
        <v>135</v>
      </c>
      <c r="H136" s="158">
        <v>15.087999999999999</v>
      </c>
      <c r="I136" s="159"/>
      <c r="L136" s="155"/>
      <c r="M136" s="160"/>
      <c r="T136" s="161"/>
      <c r="AT136" s="156" t="s">
        <v>128</v>
      </c>
      <c r="AU136" s="156" t="s">
        <v>77</v>
      </c>
      <c r="AV136" s="14" t="s">
        <v>122</v>
      </c>
      <c r="AW136" s="14" t="s">
        <v>32</v>
      </c>
      <c r="AX136" s="14" t="s">
        <v>75</v>
      </c>
      <c r="AY136" s="156" t="s">
        <v>114</v>
      </c>
    </row>
    <row r="137" spans="2:65" s="1" customFormat="1" ht="33" customHeight="1">
      <c r="B137" s="33"/>
      <c r="C137" s="123" t="s">
        <v>187</v>
      </c>
      <c r="D137" s="123" t="s">
        <v>117</v>
      </c>
      <c r="E137" s="124" t="s">
        <v>188</v>
      </c>
      <c r="F137" s="125" t="s">
        <v>189</v>
      </c>
      <c r="G137" s="126" t="s">
        <v>120</v>
      </c>
      <c r="H137" s="127">
        <v>14.154999999999999</v>
      </c>
      <c r="I137" s="128"/>
      <c r="J137" s="129">
        <f>ROUND(I137*H137,2)</f>
        <v>0</v>
      </c>
      <c r="K137" s="125" t="s">
        <v>121</v>
      </c>
      <c r="L137" s="33"/>
      <c r="M137" s="130" t="s">
        <v>19</v>
      </c>
      <c r="N137" s="131" t="s">
        <v>41</v>
      </c>
      <c r="P137" s="132">
        <f>O137*H137</f>
        <v>0</v>
      </c>
      <c r="Q137" s="132">
        <v>0</v>
      </c>
      <c r="R137" s="132">
        <f>Q137*H137</f>
        <v>0</v>
      </c>
      <c r="S137" s="132">
        <v>0</v>
      </c>
      <c r="T137" s="133">
        <f>S137*H137</f>
        <v>0</v>
      </c>
      <c r="AR137" s="134" t="s">
        <v>122</v>
      </c>
      <c r="AT137" s="134" t="s">
        <v>117</v>
      </c>
      <c r="AU137" s="134" t="s">
        <v>77</v>
      </c>
      <c r="AY137" s="18" t="s">
        <v>114</v>
      </c>
      <c r="BE137" s="135">
        <f>IF(N137="základní",J137,0)</f>
        <v>0</v>
      </c>
      <c r="BF137" s="135">
        <f>IF(N137="snížená",J137,0)</f>
        <v>0</v>
      </c>
      <c r="BG137" s="135">
        <f>IF(N137="zákl. přenesená",J137,0)</f>
        <v>0</v>
      </c>
      <c r="BH137" s="135">
        <f>IF(N137="sníž. přenesená",J137,0)</f>
        <v>0</v>
      </c>
      <c r="BI137" s="135">
        <f>IF(N137="nulová",J137,0)</f>
        <v>0</v>
      </c>
      <c r="BJ137" s="18" t="s">
        <v>75</v>
      </c>
      <c r="BK137" s="135">
        <f>ROUND(I137*H137,2)</f>
        <v>0</v>
      </c>
      <c r="BL137" s="18" t="s">
        <v>122</v>
      </c>
      <c r="BM137" s="134" t="s">
        <v>190</v>
      </c>
    </row>
    <row r="138" spans="2:65" s="1" customFormat="1" ht="18">
      <c r="B138" s="33"/>
      <c r="D138" s="136" t="s">
        <v>124</v>
      </c>
      <c r="F138" s="137" t="s">
        <v>191</v>
      </c>
      <c r="I138" s="138"/>
      <c r="L138" s="33"/>
      <c r="M138" s="139"/>
      <c r="T138" s="54"/>
      <c r="AT138" s="18" t="s">
        <v>124</v>
      </c>
      <c r="AU138" s="18" t="s">
        <v>77</v>
      </c>
    </row>
    <row r="139" spans="2:65" s="1" customFormat="1" ht="10">
      <c r="B139" s="33"/>
      <c r="D139" s="140" t="s">
        <v>126</v>
      </c>
      <c r="F139" s="141" t="s">
        <v>192</v>
      </c>
      <c r="I139" s="138"/>
      <c r="L139" s="33"/>
      <c r="M139" s="139"/>
      <c r="T139" s="54"/>
      <c r="AT139" s="18" t="s">
        <v>126</v>
      </c>
      <c r="AU139" s="18" t="s">
        <v>77</v>
      </c>
    </row>
    <row r="140" spans="2:65" s="12" customFormat="1" ht="20">
      <c r="B140" s="142"/>
      <c r="D140" s="136" t="s">
        <v>128</v>
      </c>
      <c r="E140" s="143" t="s">
        <v>19</v>
      </c>
      <c r="F140" s="144" t="s">
        <v>129</v>
      </c>
      <c r="H140" s="143" t="s">
        <v>19</v>
      </c>
      <c r="I140" s="145"/>
      <c r="L140" s="142"/>
      <c r="M140" s="146"/>
      <c r="T140" s="147"/>
      <c r="AT140" s="143" t="s">
        <v>128</v>
      </c>
      <c r="AU140" s="143" t="s">
        <v>77</v>
      </c>
      <c r="AV140" s="12" t="s">
        <v>75</v>
      </c>
      <c r="AW140" s="12" t="s">
        <v>32</v>
      </c>
      <c r="AX140" s="12" t="s">
        <v>70</v>
      </c>
      <c r="AY140" s="143" t="s">
        <v>114</v>
      </c>
    </row>
    <row r="141" spans="2:65" s="13" customFormat="1" ht="10">
      <c r="B141" s="148"/>
      <c r="D141" s="136" t="s">
        <v>128</v>
      </c>
      <c r="E141" s="149" t="s">
        <v>19</v>
      </c>
      <c r="F141" s="150" t="s">
        <v>130</v>
      </c>
      <c r="H141" s="151">
        <v>6.53</v>
      </c>
      <c r="I141" s="152"/>
      <c r="L141" s="148"/>
      <c r="M141" s="153"/>
      <c r="T141" s="154"/>
      <c r="AT141" s="149" t="s">
        <v>128</v>
      </c>
      <c r="AU141" s="149" t="s">
        <v>77</v>
      </c>
      <c r="AV141" s="13" t="s">
        <v>77</v>
      </c>
      <c r="AW141" s="13" t="s">
        <v>32</v>
      </c>
      <c r="AX141" s="13" t="s">
        <v>70</v>
      </c>
      <c r="AY141" s="149" t="s">
        <v>114</v>
      </c>
    </row>
    <row r="142" spans="2:65" s="12" customFormat="1" ht="10">
      <c r="B142" s="142"/>
      <c r="D142" s="136" t="s">
        <v>128</v>
      </c>
      <c r="E142" s="143" t="s">
        <v>19</v>
      </c>
      <c r="F142" s="144" t="s">
        <v>171</v>
      </c>
      <c r="H142" s="143" t="s">
        <v>19</v>
      </c>
      <c r="I142" s="145"/>
      <c r="L142" s="142"/>
      <c r="M142" s="146"/>
      <c r="T142" s="147"/>
      <c r="AT142" s="143" t="s">
        <v>128</v>
      </c>
      <c r="AU142" s="143" t="s">
        <v>77</v>
      </c>
      <c r="AV142" s="12" t="s">
        <v>75</v>
      </c>
      <c r="AW142" s="12" t="s">
        <v>32</v>
      </c>
      <c r="AX142" s="12" t="s">
        <v>70</v>
      </c>
      <c r="AY142" s="143" t="s">
        <v>114</v>
      </c>
    </row>
    <row r="143" spans="2:65" s="13" customFormat="1" ht="10">
      <c r="B143" s="148"/>
      <c r="D143" s="136" t="s">
        <v>128</v>
      </c>
      <c r="E143" s="149" t="s">
        <v>19</v>
      </c>
      <c r="F143" s="150" t="s">
        <v>172</v>
      </c>
      <c r="H143" s="151">
        <v>7.625</v>
      </c>
      <c r="I143" s="152"/>
      <c r="L143" s="148"/>
      <c r="M143" s="153"/>
      <c r="T143" s="154"/>
      <c r="AT143" s="149" t="s">
        <v>128</v>
      </c>
      <c r="AU143" s="149" t="s">
        <v>77</v>
      </c>
      <c r="AV143" s="13" t="s">
        <v>77</v>
      </c>
      <c r="AW143" s="13" t="s">
        <v>32</v>
      </c>
      <c r="AX143" s="13" t="s">
        <v>70</v>
      </c>
      <c r="AY143" s="149" t="s">
        <v>114</v>
      </c>
    </row>
    <row r="144" spans="2:65" s="14" customFormat="1" ht="10">
      <c r="B144" s="155"/>
      <c r="D144" s="136" t="s">
        <v>128</v>
      </c>
      <c r="E144" s="156" t="s">
        <v>19</v>
      </c>
      <c r="F144" s="157" t="s">
        <v>135</v>
      </c>
      <c r="H144" s="158">
        <v>14.154999999999999</v>
      </c>
      <c r="I144" s="159"/>
      <c r="L144" s="155"/>
      <c r="M144" s="160"/>
      <c r="T144" s="161"/>
      <c r="AT144" s="156" t="s">
        <v>128</v>
      </c>
      <c r="AU144" s="156" t="s">
        <v>77</v>
      </c>
      <c r="AV144" s="14" t="s">
        <v>122</v>
      </c>
      <c r="AW144" s="14" t="s">
        <v>32</v>
      </c>
      <c r="AX144" s="14" t="s">
        <v>75</v>
      </c>
      <c r="AY144" s="156" t="s">
        <v>114</v>
      </c>
    </row>
    <row r="145" spans="2:65" s="1" customFormat="1" ht="24.15" customHeight="1">
      <c r="B145" s="33"/>
      <c r="C145" s="123" t="s">
        <v>193</v>
      </c>
      <c r="D145" s="123" t="s">
        <v>117</v>
      </c>
      <c r="E145" s="124" t="s">
        <v>194</v>
      </c>
      <c r="F145" s="125" t="s">
        <v>195</v>
      </c>
      <c r="G145" s="126" t="s">
        <v>120</v>
      </c>
      <c r="H145" s="127">
        <v>7.625</v>
      </c>
      <c r="I145" s="128"/>
      <c r="J145" s="129">
        <f>ROUND(I145*H145,2)</f>
        <v>0</v>
      </c>
      <c r="K145" s="125" t="s">
        <v>121</v>
      </c>
      <c r="L145" s="33"/>
      <c r="M145" s="130" t="s">
        <v>19</v>
      </c>
      <c r="N145" s="131" t="s">
        <v>41</v>
      </c>
      <c r="P145" s="132">
        <f>O145*H145</f>
        <v>0</v>
      </c>
      <c r="Q145" s="132">
        <v>0</v>
      </c>
      <c r="R145" s="132">
        <f>Q145*H145</f>
        <v>0</v>
      </c>
      <c r="S145" s="132">
        <v>0</v>
      </c>
      <c r="T145" s="133">
        <f>S145*H145</f>
        <v>0</v>
      </c>
      <c r="AR145" s="134" t="s">
        <v>122</v>
      </c>
      <c r="AT145" s="134" t="s">
        <v>117</v>
      </c>
      <c r="AU145" s="134" t="s">
        <v>77</v>
      </c>
      <c r="AY145" s="18" t="s">
        <v>114</v>
      </c>
      <c r="BE145" s="135">
        <f>IF(N145="základní",J145,0)</f>
        <v>0</v>
      </c>
      <c r="BF145" s="135">
        <f>IF(N145="snížená",J145,0)</f>
        <v>0</v>
      </c>
      <c r="BG145" s="135">
        <f>IF(N145="zákl. přenesená",J145,0)</f>
        <v>0</v>
      </c>
      <c r="BH145" s="135">
        <f>IF(N145="sníž. přenesená",J145,0)</f>
        <v>0</v>
      </c>
      <c r="BI145" s="135">
        <f>IF(N145="nulová",J145,0)</f>
        <v>0</v>
      </c>
      <c r="BJ145" s="18" t="s">
        <v>75</v>
      </c>
      <c r="BK145" s="135">
        <f>ROUND(I145*H145,2)</f>
        <v>0</v>
      </c>
      <c r="BL145" s="18" t="s">
        <v>122</v>
      </c>
      <c r="BM145" s="134" t="s">
        <v>196</v>
      </c>
    </row>
    <row r="146" spans="2:65" s="1" customFormat="1" ht="18">
      <c r="B146" s="33"/>
      <c r="D146" s="136" t="s">
        <v>124</v>
      </c>
      <c r="F146" s="137" t="s">
        <v>197</v>
      </c>
      <c r="I146" s="138"/>
      <c r="L146" s="33"/>
      <c r="M146" s="139"/>
      <c r="T146" s="54"/>
      <c r="AT146" s="18" t="s">
        <v>124</v>
      </c>
      <c r="AU146" s="18" t="s">
        <v>77</v>
      </c>
    </row>
    <row r="147" spans="2:65" s="1" customFormat="1" ht="10">
      <c r="B147" s="33"/>
      <c r="D147" s="140" t="s">
        <v>126</v>
      </c>
      <c r="F147" s="141" t="s">
        <v>198</v>
      </c>
      <c r="I147" s="138"/>
      <c r="L147" s="33"/>
      <c r="M147" s="139"/>
      <c r="T147" s="54"/>
      <c r="AT147" s="18" t="s">
        <v>126</v>
      </c>
      <c r="AU147" s="18" t="s">
        <v>77</v>
      </c>
    </row>
    <row r="148" spans="2:65" s="12" customFormat="1" ht="10">
      <c r="B148" s="142"/>
      <c r="D148" s="136" t="s">
        <v>128</v>
      </c>
      <c r="E148" s="143" t="s">
        <v>19</v>
      </c>
      <c r="F148" s="144" t="s">
        <v>199</v>
      </c>
      <c r="H148" s="143" t="s">
        <v>19</v>
      </c>
      <c r="I148" s="145"/>
      <c r="L148" s="142"/>
      <c r="M148" s="146"/>
      <c r="T148" s="147"/>
      <c r="AT148" s="143" t="s">
        <v>128</v>
      </c>
      <c r="AU148" s="143" t="s">
        <v>77</v>
      </c>
      <c r="AV148" s="12" t="s">
        <v>75</v>
      </c>
      <c r="AW148" s="12" t="s">
        <v>32</v>
      </c>
      <c r="AX148" s="12" t="s">
        <v>70</v>
      </c>
      <c r="AY148" s="143" t="s">
        <v>114</v>
      </c>
    </row>
    <row r="149" spans="2:65" s="13" customFormat="1" ht="10">
      <c r="B149" s="148"/>
      <c r="D149" s="136" t="s">
        <v>128</v>
      </c>
      <c r="E149" s="149" t="s">
        <v>19</v>
      </c>
      <c r="F149" s="150" t="s">
        <v>172</v>
      </c>
      <c r="H149" s="151">
        <v>7.625</v>
      </c>
      <c r="I149" s="152"/>
      <c r="L149" s="148"/>
      <c r="M149" s="153"/>
      <c r="T149" s="154"/>
      <c r="AT149" s="149" t="s">
        <v>128</v>
      </c>
      <c r="AU149" s="149" t="s">
        <v>77</v>
      </c>
      <c r="AV149" s="13" t="s">
        <v>77</v>
      </c>
      <c r="AW149" s="13" t="s">
        <v>32</v>
      </c>
      <c r="AX149" s="13" t="s">
        <v>70</v>
      </c>
      <c r="AY149" s="149" t="s">
        <v>114</v>
      </c>
    </row>
    <row r="150" spans="2:65" s="14" customFormat="1" ht="10">
      <c r="B150" s="155"/>
      <c r="D150" s="136" t="s">
        <v>128</v>
      </c>
      <c r="E150" s="156" t="s">
        <v>19</v>
      </c>
      <c r="F150" s="157" t="s">
        <v>135</v>
      </c>
      <c r="H150" s="158">
        <v>7.625</v>
      </c>
      <c r="I150" s="159"/>
      <c r="L150" s="155"/>
      <c r="M150" s="160"/>
      <c r="T150" s="161"/>
      <c r="AT150" s="156" t="s">
        <v>128</v>
      </c>
      <c r="AU150" s="156" t="s">
        <v>77</v>
      </c>
      <c r="AV150" s="14" t="s">
        <v>122</v>
      </c>
      <c r="AW150" s="14" t="s">
        <v>32</v>
      </c>
      <c r="AX150" s="14" t="s">
        <v>75</v>
      </c>
      <c r="AY150" s="156" t="s">
        <v>114</v>
      </c>
    </row>
    <row r="151" spans="2:65" s="1" customFormat="1" ht="24.15" customHeight="1">
      <c r="B151" s="33"/>
      <c r="C151" s="123" t="s">
        <v>200</v>
      </c>
      <c r="D151" s="123" t="s">
        <v>117</v>
      </c>
      <c r="E151" s="124" t="s">
        <v>201</v>
      </c>
      <c r="F151" s="125" t="s">
        <v>202</v>
      </c>
      <c r="G151" s="126" t="s">
        <v>120</v>
      </c>
      <c r="H151" s="127">
        <v>4.4800000000000004</v>
      </c>
      <c r="I151" s="128"/>
      <c r="J151" s="129">
        <f>ROUND(I151*H151,2)</f>
        <v>0</v>
      </c>
      <c r="K151" s="125" t="s">
        <v>121</v>
      </c>
      <c r="L151" s="33"/>
      <c r="M151" s="130" t="s">
        <v>19</v>
      </c>
      <c r="N151" s="131" t="s">
        <v>41</v>
      </c>
      <c r="P151" s="132">
        <f>O151*H151</f>
        <v>0</v>
      </c>
      <c r="Q151" s="132">
        <v>0</v>
      </c>
      <c r="R151" s="132">
        <f>Q151*H151</f>
        <v>0</v>
      </c>
      <c r="S151" s="132">
        <v>0</v>
      </c>
      <c r="T151" s="133">
        <f>S151*H151</f>
        <v>0</v>
      </c>
      <c r="AR151" s="134" t="s">
        <v>122</v>
      </c>
      <c r="AT151" s="134" t="s">
        <v>117</v>
      </c>
      <c r="AU151" s="134" t="s">
        <v>77</v>
      </c>
      <c r="AY151" s="18" t="s">
        <v>114</v>
      </c>
      <c r="BE151" s="135">
        <f>IF(N151="základní",J151,0)</f>
        <v>0</v>
      </c>
      <c r="BF151" s="135">
        <f>IF(N151="snížená",J151,0)</f>
        <v>0</v>
      </c>
      <c r="BG151" s="135">
        <f>IF(N151="zákl. přenesená",J151,0)</f>
        <v>0</v>
      </c>
      <c r="BH151" s="135">
        <f>IF(N151="sníž. přenesená",J151,0)</f>
        <v>0</v>
      </c>
      <c r="BI151" s="135">
        <f>IF(N151="nulová",J151,0)</f>
        <v>0</v>
      </c>
      <c r="BJ151" s="18" t="s">
        <v>75</v>
      </c>
      <c r="BK151" s="135">
        <f>ROUND(I151*H151,2)</f>
        <v>0</v>
      </c>
      <c r="BL151" s="18" t="s">
        <v>122</v>
      </c>
      <c r="BM151" s="134" t="s">
        <v>203</v>
      </c>
    </row>
    <row r="152" spans="2:65" s="1" customFormat="1" ht="36">
      <c r="B152" s="33"/>
      <c r="D152" s="136" t="s">
        <v>124</v>
      </c>
      <c r="F152" s="137" t="s">
        <v>204</v>
      </c>
      <c r="I152" s="138"/>
      <c r="L152" s="33"/>
      <c r="M152" s="139"/>
      <c r="T152" s="54"/>
      <c r="AT152" s="18" t="s">
        <v>124</v>
      </c>
      <c r="AU152" s="18" t="s">
        <v>77</v>
      </c>
    </row>
    <row r="153" spans="2:65" s="1" customFormat="1" ht="10">
      <c r="B153" s="33"/>
      <c r="D153" s="140" t="s">
        <v>126</v>
      </c>
      <c r="F153" s="141" t="s">
        <v>205</v>
      </c>
      <c r="I153" s="138"/>
      <c r="L153" s="33"/>
      <c r="M153" s="139"/>
      <c r="T153" s="54"/>
      <c r="AT153" s="18" t="s">
        <v>126</v>
      </c>
      <c r="AU153" s="18" t="s">
        <v>77</v>
      </c>
    </row>
    <row r="154" spans="2:65" s="12" customFormat="1" ht="10">
      <c r="B154" s="142"/>
      <c r="D154" s="136" t="s">
        <v>128</v>
      </c>
      <c r="E154" s="143" t="s">
        <v>19</v>
      </c>
      <c r="F154" s="144" t="s">
        <v>206</v>
      </c>
      <c r="H154" s="143" t="s">
        <v>19</v>
      </c>
      <c r="I154" s="145"/>
      <c r="L154" s="142"/>
      <c r="M154" s="146"/>
      <c r="T154" s="147"/>
      <c r="AT154" s="143" t="s">
        <v>128</v>
      </c>
      <c r="AU154" s="143" t="s">
        <v>77</v>
      </c>
      <c r="AV154" s="12" t="s">
        <v>75</v>
      </c>
      <c r="AW154" s="12" t="s">
        <v>32</v>
      </c>
      <c r="AX154" s="12" t="s">
        <v>70</v>
      </c>
      <c r="AY154" s="143" t="s">
        <v>114</v>
      </c>
    </row>
    <row r="155" spans="2:65" s="13" customFormat="1" ht="10">
      <c r="B155" s="148"/>
      <c r="D155" s="136" t="s">
        <v>128</v>
      </c>
      <c r="E155" s="149" t="s">
        <v>19</v>
      </c>
      <c r="F155" s="150" t="s">
        <v>207</v>
      </c>
      <c r="H155" s="151">
        <v>4.4800000000000004</v>
      </c>
      <c r="I155" s="152"/>
      <c r="L155" s="148"/>
      <c r="M155" s="153"/>
      <c r="T155" s="154"/>
      <c r="AT155" s="149" t="s">
        <v>128</v>
      </c>
      <c r="AU155" s="149" t="s">
        <v>77</v>
      </c>
      <c r="AV155" s="13" t="s">
        <v>77</v>
      </c>
      <c r="AW155" s="13" t="s">
        <v>32</v>
      </c>
      <c r="AX155" s="13" t="s">
        <v>75</v>
      </c>
      <c r="AY155" s="149" t="s">
        <v>114</v>
      </c>
    </row>
    <row r="156" spans="2:65" s="1" customFormat="1" ht="24.15" customHeight="1">
      <c r="B156" s="33"/>
      <c r="C156" s="123" t="s">
        <v>8</v>
      </c>
      <c r="D156" s="123" t="s">
        <v>117</v>
      </c>
      <c r="E156" s="124" t="s">
        <v>208</v>
      </c>
      <c r="F156" s="125" t="s">
        <v>209</v>
      </c>
      <c r="G156" s="126" t="s">
        <v>138</v>
      </c>
      <c r="H156" s="127">
        <v>7.625</v>
      </c>
      <c r="I156" s="128"/>
      <c r="J156" s="129">
        <f>ROUND(I156*H156,2)</f>
        <v>0</v>
      </c>
      <c r="K156" s="125" t="s">
        <v>121</v>
      </c>
      <c r="L156" s="33"/>
      <c r="M156" s="130" t="s">
        <v>19</v>
      </c>
      <c r="N156" s="131" t="s">
        <v>41</v>
      </c>
      <c r="P156" s="132">
        <f>O156*H156</f>
        <v>0</v>
      </c>
      <c r="Q156" s="132">
        <v>0</v>
      </c>
      <c r="R156" s="132">
        <f>Q156*H156</f>
        <v>0</v>
      </c>
      <c r="S156" s="132">
        <v>0</v>
      </c>
      <c r="T156" s="133">
        <f>S156*H156</f>
        <v>0</v>
      </c>
      <c r="AR156" s="134" t="s">
        <v>122</v>
      </c>
      <c r="AT156" s="134" t="s">
        <v>117</v>
      </c>
      <c r="AU156" s="134" t="s">
        <v>77</v>
      </c>
      <c r="AY156" s="18" t="s">
        <v>114</v>
      </c>
      <c r="BE156" s="135">
        <f>IF(N156="základní",J156,0)</f>
        <v>0</v>
      </c>
      <c r="BF156" s="135">
        <f>IF(N156="snížená",J156,0)</f>
        <v>0</v>
      </c>
      <c r="BG156" s="135">
        <f>IF(N156="zákl. přenesená",J156,0)</f>
        <v>0</v>
      </c>
      <c r="BH156" s="135">
        <f>IF(N156="sníž. přenesená",J156,0)</f>
        <v>0</v>
      </c>
      <c r="BI156" s="135">
        <f>IF(N156="nulová",J156,0)</f>
        <v>0</v>
      </c>
      <c r="BJ156" s="18" t="s">
        <v>75</v>
      </c>
      <c r="BK156" s="135">
        <f>ROUND(I156*H156,2)</f>
        <v>0</v>
      </c>
      <c r="BL156" s="18" t="s">
        <v>122</v>
      </c>
      <c r="BM156" s="134" t="s">
        <v>210</v>
      </c>
    </row>
    <row r="157" spans="2:65" s="1" customFormat="1" ht="18">
      <c r="B157" s="33"/>
      <c r="D157" s="136" t="s">
        <v>124</v>
      </c>
      <c r="F157" s="137" t="s">
        <v>211</v>
      </c>
      <c r="I157" s="138"/>
      <c r="L157" s="33"/>
      <c r="M157" s="139"/>
      <c r="T157" s="54"/>
      <c r="AT157" s="18" t="s">
        <v>124</v>
      </c>
      <c r="AU157" s="18" t="s">
        <v>77</v>
      </c>
    </row>
    <row r="158" spans="2:65" s="1" customFormat="1" ht="10">
      <c r="B158" s="33"/>
      <c r="D158" s="140" t="s">
        <v>126</v>
      </c>
      <c r="F158" s="141" t="s">
        <v>212</v>
      </c>
      <c r="I158" s="138"/>
      <c r="L158" s="33"/>
      <c r="M158" s="139"/>
      <c r="T158" s="54"/>
      <c r="AT158" s="18" t="s">
        <v>126</v>
      </c>
      <c r="AU158" s="18" t="s">
        <v>77</v>
      </c>
    </row>
    <row r="159" spans="2:65" s="12" customFormat="1" ht="10">
      <c r="B159" s="142"/>
      <c r="D159" s="136" t="s">
        <v>128</v>
      </c>
      <c r="E159" s="143" t="s">
        <v>19</v>
      </c>
      <c r="F159" s="144" t="s">
        <v>171</v>
      </c>
      <c r="H159" s="143" t="s">
        <v>19</v>
      </c>
      <c r="I159" s="145"/>
      <c r="L159" s="142"/>
      <c r="M159" s="146"/>
      <c r="T159" s="147"/>
      <c r="AT159" s="143" t="s">
        <v>128</v>
      </c>
      <c r="AU159" s="143" t="s">
        <v>77</v>
      </c>
      <c r="AV159" s="12" t="s">
        <v>75</v>
      </c>
      <c r="AW159" s="12" t="s">
        <v>32</v>
      </c>
      <c r="AX159" s="12" t="s">
        <v>70</v>
      </c>
      <c r="AY159" s="143" t="s">
        <v>114</v>
      </c>
    </row>
    <row r="160" spans="2:65" s="13" customFormat="1" ht="10">
      <c r="B160" s="148"/>
      <c r="D160" s="136" t="s">
        <v>128</v>
      </c>
      <c r="E160" s="149" t="s">
        <v>19</v>
      </c>
      <c r="F160" s="150" t="s">
        <v>172</v>
      </c>
      <c r="H160" s="151">
        <v>7.625</v>
      </c>
      <c r="I160" s="152"/>
      <c r="L160" s="148"/>
      <c r="M160" s="153"/>
      <c r="T160" s="154"/>
      <c r="AT160" s="149" t="s">
        <v>128</v>
      </c>
      <c r="AU160" s="149" t="s">
        <v>77</v>
      </c>
      <c r="AV160" s="13" t="s">
        <v>77</v>
      </c>
      <c r="AW160" s="13" t="s">
        <v>32</v>
      </c>
      <c r="AX160" s="13" t="s">
        <v>75</v>
      </c>
      <c r="AY160" s="149" t="s">
        <v>114</v>
      </c>
    </row>
    <row r="161" spans="2:65" s="1" customFormat="1" ht="37.75" customHeight="1">
      <c r="B161" s="33"/>
      <c r="C161" s="123" t="s">
        <v>213</v>
      </c>
      <c r="D161" s="123" t="s">
        <v>117</v>
      </c>
      <c r="E161" s="124" t="s">
        <v>214</v>
      </c>
      <c r="F161" s="125" t="s">
        <v>215</v>
      </c>
      <c r="G161" s="126" t="s">
        <v>120</v>
      </c>
      <c r="H161" s="127">
        <v>49.500999999999998</v>
      </c>
      <c r="I161" s="128"/>
      <c r="J161" s="129">
        <f>ROUND(I161*H161,2)</f>
        <v>0</v>
      </c>
      <c r="K161" s="125" t="s">
        <v>121</v>
      </c>
      <c r="L161" s="33"/>
      <c r="M161" s="130" t="s">
        <v>19</v>
      </c>
      <c r="N161" s="131" t="s">
        <v>41</v>
      </c>
      <c r="P161" s="132">
        <f>O161*H161</f>
        <v>0</v>
      </c>
      <c r="Q161" s="132">
        <v>0</v>
      </c>
      <c r="R161" s="132">
        <f>Q161*H161</f>
        <v>0</v>
      </c>
      <c r="S161" s="132">
        <v>0</v>
      </c>
      <c r="T161" s="133">
        <f>S161*H161</f>
        <v>0</v>
      </c>
      <c r="AR161" s="134" t="s">
        <v>122</v>
      </c>
      <c r="AT161" s="134" t="s">
        <v>117</v>
      </c>
      <c r="AU161" s="134" t="s">
        <v>77</v>
      </c>
      <c r="AY161" s="18" t="s">
        <v>114</v>
      </c>
      <c r="BE161" s="135">
        <f>IF(N161="základní",J161,0)</f>
        <v>0</v>
      </c>
      <c r="BF161" s="135">
        <f>IF(N161="snížená",J161,0)</f>
        <v>0</v>
      </c>
      <c r="BG161" s="135">
        <f>IF(N161="zákl. přenesená",J161,0)</f>
        <v>0</v>
      </c>
      <c r="BH161" s="135">
        <f>IF(N161="sníž. přenesená",J161,0)</f>
        <v>0</v>
      </c>
      <c r="BI161" s="135">
        <f>IF(N161="nulová",J161,0)</f>
        <v>0</v>
      </c>
      <c r="BJ161" s="18" t="s">
        <v>75</v>
      </c>
      <c r="BK161" s="135">
        <f>ROUND(I161*H161,2)</f>
        <v>0</v>
      </c>
      <c r="BL161" s="18" t="s">
        <v>122</v>
      </c>
      <c r="BM161" s="134" t="s">
        <v>216</v>
      </c>
    </row>
    <row r="162" spans="2:65" s="1" customFormat="1" ht="36">
      <c r="B162" s="33"/>
      <c r="D162" s="136" t="s">
        <v>124</v>
      </c>
      <c r="F162" s="137" t="s">
        <v>217</v>
      </c>
      <c r="I162" s="138"/>
      <c r="L162" s="33"/>
      <c r="M162" s="139"/>
      <c r="T162" s="54"/>
      <c r="AT162" s="18" t="s">
        <v>124</v>
      </c>
      <c r="AU162" s="18" t="s">
        <v>77</v>
      </c>
    </row>
    <row r="163" spans="2:65" s="1" customFormat="1" ht="10">
      <c r="B163" s="33"/>
      <c r="D163" s="140" t="s">
        <v>126</v>
      </c>
      <c r="F163" s="141" t="s">
        <v>218</v>
      </c>
      <c r="I163" s="138"/>
      <c r="L163" s="33"/>
      <c r="M163" s="139"/>
      <c r="T163" s="54"/>
      <c r="AT163" s="18" t="s">
        <v>126</v>
      </c>
      <c r="AU163" s="18" t="s">
        <v>77</v>
      </c>
    </row>
    <row r="164" spans="2:65" s="13" customFormat="1" ht="10">
      <c r="B164" s="148"/>
      <c r="D164" s="136" t="s">
        <v>128</v>
      </c>
      <c r="E164" s="149" t="s">
        <v>19</v>
      </c>
      <c r="F164" s="150" t="s">
        <v>219</v>
      </c>
      <c r="H164" s="151">
        <v>49.500999999999998</v>
      </c>
      <c r="I164" s="152"/>
      <c r="L164" s="148"/>
      <c r="M164" s="153"/>
      <c r="T164" s="154"/>
      <c r="AT164" s="149" t="s">
        <v>128</v>
      </c>
      <c r="AU164" s="149" t="s">
        <v>77</v>
      </c>
      <c r="AV164" s="13" t="s">
        <v>77</v>
      </c>
      <c r="AW164" s="13" t="s">
        <v>32</v>
      </c>
      <c r="AX164" s="13" t="s">
        <v>75</v>
      </c>
      <c r="AY164" s="149" t="s">
        <v>114</v>
      </c>
    </row>
    <row r="165" spans="2:65" s="1" customFormat="1" ht="37.75" customHeight="1">
      <c r="B165" s="33"/>
      <c r="C165" s="123" t="s">
        <v>220</v>
      </c>
      <c r="D165" s="123" t="s">
        <v>117</v>
      </c>
      <c r="E165" s="124" t="s">
        <v>221</v>
      </c>
      <c r="F165" s="125" t="s">
        <v>222</v>
      </c>
      <c r="G165" s="126" t="s">
        <v>120</v>
      </c>
      <c r="H165" s="127">
        <v>1782.0360000000001</v>
      </c>
      <c r="I165" s="128"/>
      <c r="J165" s="129">
        <f>ROUND(I165*H165,2)</f>
        <v>0</v>
      </c>
      <c r="K165" s="125" t="s">
        <v>121</v>
      </c>
      <c r="L165" s="33"/>
      <c r="M165" s="130" t="s">
        <v>19</v>
      </c>
      <c r="N165" s="131" t="s">
        <v>41</v>
      </c>
      <c r="P165" s="132">
        <f>O165*H165</f>
        <v>0</v>
      </c>
      <c r="Q165" s="132">
        <v>0</v>
      </c>
      <c r="R165" s="132">
        <f>Q165*H165</f>
        <v>0</v>
      </c>
      <c r="S165" s="132">
        <v>0</v>
      </c>
      <c r="T165" s="133">
        <f>S165*H165</f>
        <v>0</v>
      </c>
      <c r="AR165" s="134" t="s">
        <v>122</v>
      </c>
      <c r="AT165" s="134" t="s">
        <v>117</v>
      </c>
      <c r="AU165" s="134" t="s">
        <v>77</v>
      </c>
      <c r="AY165" s="18" t="s">
        <v>114</v>
      </c>
      <c r="BE165" s="135">
        <f>IF(N165="základní",J165,0)</f>
        <v>0</v>
      </c>
      <c r="BF165" s="135">
        <f>IF(N165="snížená",J165,0)</f>
        <v>0</v>
      </c>
      <c r="BG165" s="135">
        <f>IF(N165="zákl. přenesená",J165,0)</f>
        <v>0</v>
      </c>
      <c r="BH165" s="135">
        <f>IF(N165="sníž. přenesená",J165,0)</f>
        <v>0</v>
      </c>
      <c r="BI165" s="135">
        <f>IF(N165="nulová",J165,0)</f>
        <v>0</v>
      </c>
      <c r="BJ165" s="18" t="s">
        <v>75</v>
      </c>
      <c r="BK165" s="135">
        <f>ROUND(I165*H165,2)</f>
        <v>0</v>
      </c>
      <c r="BL165" s="18" t="s">
        <v>122</v>
      </c>
      <c r="BM165" s="134" t="s">
        <v>223</v>
      </c>
    </row>
    <row r="166" spans="2:65" s="1" customFormat="1" ht="36">
      <c r="B166" s="33"/>
      <c r="D166" s="136" t="s">
        <v>124</v>
      </c>
      <c r="F166" s="137" t="s">
        <v>224</v>
      </c>
      <c r="I166" s="138"/>
      <c r="L166" s="33"/>
      <c r="M166" s="139"/>
      <c r="T166" s="54"/>
      <c r="AT166" s="18" t="s">
        <v>124</v>
      </c>
      <c r="AU166" s="18" t="s">
        <v>77</v>
      </c>
    </row>
    <row r="167" spans="2:65" s="1" customFormat="1" ht="10">
      <c r="B167" s="33"/>
      <c r="D167" s="140" t="s">
        <v>126</v>
      </c>
      <c r="F167" s="141" t="s">
        <v>225</v>
      </c>
      <c r="I167" s="138"/>
      <c r="L167" s="33"/>
      <c r="M167" s="139"/>
      <c r="T167" s="54"/>
      <c r="AT167" s="18" t="s">
        <v>126</v>
      </c>
      <c r="AU167" s="18" t="s">
        <v>77</v>
      </c>
    </row>
    <row r="168" spans="2:65" s="13" customFormat="1" ht="10">
      <c r="B168" s="148"/>
      <c r="D168" s="136" t="s">
        <v>128</v>
      </c>
      <c r="E168" s="149" t="s">
        <v>19</v>
      </c>
      <c r="F168" s="150" t="s">
        <v>219</v>
      </c>
      <c r="H168" s="151">
        <v>49.500999999999998</v>
      </c>
      <c r="I168" s="152"/>
      <c r="L168" s="148"/>
      <c r="M168" s="153"/>
      <c r="T168" s="154"/>
      <c r="AT168" s="149" t="s">
        <v>128</v>
      </c>
      <c r="AU168" s="149" t="s">
        <v>77</v>
      </c>
      <c r="AV168" s="13" t="s">
        <v>77</v>
      </c>
      <c r="AW168" s="13" t="s">
        <v>32</v>
      </c>
      <c r="AX168" s="13" t="s">
        <v>75</v>
      </c>
      <c r="AY168" s="149" t="s">
        <v>114</v>
      </c>
    </row>
    <row r="169" spans="2:65" s="13" customFormat="1" ht="10">
      <c r="B169" s="148"/>
      <c r="D169" s="136" t="s">
        <v>128</v>
      </c>
      <c r="F169" s="150" t="s">
        <v>226</v>
      </c>
      <c r="H169" s="151">
        <v>1782.0360000000001</v>
      </c>
      <c r="I169" s="152"/>
      <c r="L169" s="148"/>
      <c r="M169" s="153"/>
      <c r="T169" s="154"/>
      <c r="AT169" s="149" t="s">
        <v>128</v>
      </c>
      <c r="AU169" s="149" t="s">
        <v>77</v>
      </c>
      <c r="AV169" s="13" t="s">
        <v>77</v>
      </c>
      <c r="AW169" s="13" t="s">
        <v>4</v>
      </c>
      <c r="AX169" s="13" t="s">
        <v>75</v>
      </c>
      <c r="AY169" s="149" t="s">
        <v>114</v>
      </c>
    </row>
    <row r="170" spans="2:65" s="1" customFormat="1" ht="24.15" customHeight="1">
      <c r="B170" s="33"/>
      <c r="C170" s="123" t="s">
        <v>227</v>
      </c>
      <c r="D170" s="123" t="s">
        <v>117</v>
      </c>
      <c r="E170" s="124" t="s">
        <v>228</v>
      </c>
      <c r="F170" s="125" t="s">
        <v>229</v>
      </c>
      <c r="G170" s="126" t="s">
        <v>230</v>
      </c>
      <c r="H170" s="127">
        <v>91.087000000000003</v>
      </c>
      <c r="I170" s="128"/>
      <c r="J170" s="129">
        <f>ROUND(I170*H170,2)</f>
        <v>0</v>
      </c>
      <c r="K170" s="125" t="s">
        <v>121</v>
      </c>
      <c r="L170" s="33"/>
      <c r="M170" s="130" t="s">
        <v>19</v>
      </c>
      <c r="N170" s="131" t="s">
        <v>41</v>
      </c>
      <c r="P170" s="132">
        <f>O170*H170</f>
        <v>0</v>
      </c>
      <c r="Q170" s="132">
        <v>0</v>
      </c>
      <c r="R170" s="132">
        <f>Q170*H170</f>
        <v>0</v>
      </c>
      <c r="S170" s="132">
        <v>0</v>
      </c>
      <c r="T170" s="133">
        <f>S170*H170</f>
        <v>0</v>
      </c>
      <c r="AR170" s="134" t="s">
        <v>122</v>
      </c>
      <c r="AT170" s="134" t="s">
        <v>117</v>
      </c>
      <c r="AU170" s="134" t="s">
        <v>77</v>
      </c>
      <c r="AY170" s="18" t="s">
        <v>114</v>
      </c>
      <c r="BE170" s="135">
        <f>IF(N170="základní",J170,0)</f>
        <v>0</v>
      </c>
      <c r="BF170" s="135">
        <f>IF(N170="snížená",J170,0)</f>
        <v>0</v>
      </c>
      <c r="BG170" s="135">
        <f>IF(N170="zákl. přenesená",J170,0)</f>
        <v>0</v>
      </c>
      <c r="BH170" s="135">
        <f>IF(N170="sníž. přenesená",J170,0)</f>
        <v>0</v>
      </c>
      <c r="BI170" s="135">
        <f>IF(N170="nulová",J170,0)</f>
        <v>0</v>
      </c>
      <c r="BJ170" s="18" t="s">
        <v>75</v>
      </c>
      <c r="BK170" s="135">
        <f>ROUND(I170*H170,2)</f>
        <v>0</v>
      </c>
      <c r="BL170" s="18" t="s">
        <v>122</v>
      </c>
      <c r="BM170" s="134" t="s">
        <v>231</v>
      </c>
    </row>
    <row r="171" spans="2:65" s="1" customFormat="1" ht="27">
      <c r="B171" s="33"/>
      <c r="D171" s="136" t="s">
        <v>124</v>
      </c>
      <c r="F171" s="137" t="s">
        <v>232</v>
      </c>
      <c r="I171" s="138"/>
      <c r="L171" s="33"/>
      <c r="M171" s="139"/>
      <c r="T171" s="54"/>
      <c r="AT171" s="18" t="s">
        <v>124</v>
      </c>
      <c r="AU171" s="18" t="s">
        <v>77</v>
      </c>
    </row>
    <row r="172" spans="2:65" s="1" customFormat="1" ht="10">
      <c r="B172" s="33"/>
      <c r="D172" s="140" t="s">
        <v>126</v>
      </c>
      <c r="F172" s="141" t="s">
        <v>233</v>
      </c>
      <c r="I172" s="138"/>
      <c r="L172" s="33"/>
      <c r="M172" s="139"/>
      <c r="T172" s="54"/>
      <c r="AT172" s="18" t="s">
        <v>126</v>
      </c>
      <c r="AU172" s="18" t="s">
        <v>77</v>
      </c>
    </row>
    <row r="173" spans="2:65" s="13" customFormat="1" ht="10">
      <c r="B173" s="148"/>
      <c r="D173" s="136" t="s">
        <v>128</v>
      </c>
      <c r="E173" s="149" t="s">
        <v>19</v>
      </c>
      <c r="F173" s="150" t="s">
        <v>234</v>
      </c>
      <c r="H173" s="151">
        <v>91.087000000000003</v>
      </c>
      <c r="I173" s="152"/>
      <c r="L173" s="148"/>
      <c r="M173" s="153"/>
      <c r="T173" s="154"/>
      <c r="AT173" s="149" t="s">
        <v>128</v>
      </c>
      <c r="AU173" s="149" t="s">
        <v>77</v>
      </c>
      <c r="AV173" s="13" t="s">
        <v>77</v>
      </c>
      <c r="AW173" s="13" t="s">
        <v>32</v>
      </c>
      <c r="AX173" s="13" t="s">
        <v>75</v>
      </c>
      <c r="AY173" s="149" t="s">
        <v>114</v>
      </c>
    </row>
    <row r="174" spans="2:65" s="11" customFormat="1" ht="22.75" customHeight="1">
      <c r="B174" s="111"/>
      <c r="D174" s="112" t="s">
        <v>69</v>
      </c>
      <c r="E174" s="121" t="s">
        <v>77</v>
      </c>
      <c r="F174" s="121" t="s">
        <v>235</v>
      </c>
      <c r="I174" s="114"/>
      <c r="J174" s="122">
        <f>BK174</f>
        <v>0</v>
      </c>
      <c r="L174" s="111"/>
      <c r="M174" s="116"/>
      <c r="P174" s="117">
        <f>SUM(P175:P202)</f>
        <v>0</v>
      </c>
      <c r="R174" s="117">
        <f>SUM(R175:R202)</f>
        <v>42.624944979999995</v>
      </c>
      <c r="T174" s="118">
        <f>SUM(T175:T202)</f>
        <v>0</v>
      </c>
      <c r="AR174" s="112" t="s">
        <v>75</v>
      </c>
      <c r="AT174" s="119" t="s">
        <v>69</v>
      </c>
      <c r="AU174" s="119" t="s">
        <v>75</v>
      </c>
      <c r="AY174" s="112" t="s">
        <v>114</v>
      </c>
      <c r="BK174" s="120">
        <f>SUM(BK175:BK202)</f>
        <v>0</v>
      </c>
    </row>
    <row r="175" spans="2:65" s="1" customFormat="1" ht="16.5" customHeight="1">
      <c r="B175" s="33"/>
      <c r="C175" s="123" t="s">
        <v>236</v>
      </c>
      <c r="D175" s="123" t="s">
        <v>117</v>
      </c>
      <c r="E175" s="124" t="s">
        <v>237</v>
      </c>
      <c r="F175" s="125" t="s">
        <v>238</v>
      </c>
      <c r="G175" s="126" t="s">
        <v>138</v>
      </c>
      <c r="H175" s="127">
        <v>5.1760000000000002</v>
      </c>
      <c r="I175" s="128"/>
      <c r="J175" s="129">
        <f>ROUND(I175*H175,2)</f>
        <v>0</v>
      </c>
      <c r="K175" s="125" t="s">
        <v>121</v>
      </c>
      <c r="L175" s="33"/>
      <c r="M175" s="130" t="s">
        <v>19</v>
      </c>
      <c r="N175" s="131" t="s">
        <v>41</v>
      </c>
      <c r="P175" s="132">
        <f>O175*H175</f>
        <v>0</v>
      </c>
      <c r="Q175" s="132">
        <v>1.4400000000000001E-3</v>
      </c>
      <c r="R175" s="132">
        <f>Q175*H175</f>
        <v>7.4534400000000004E-3</v>
      </c>
      <c r="S175" s="132">
        <v>0</v>
      </c>
      <c r="T175" s="133">
        <f>S175*H175</f>
        <v>0</v>
      </c>
      <c r="AR175" s="134" t="s">
        <v>122</v>
      </c>
      <c r="AT175" s="134" t="s">
        <v>117</v>
      </c>
      <c r="AU175" s="134" t="s">
        <v>77</v>
      </c>
      <c r="AY175" s="18" t="s">
        <v>114</v>
      </c>
      <c r="BE175" s="135">
        <f>IF(N175="základní",J175,0)</f>
        <v>0</v>
      </c>
      <c r="BF175" s="135">
        <f>IF(N175="snížená",J175,0)</f>
        <v>0</v>
      </c>
      <c r="BG175" s="135">
        <f>IF(N175="zákl. přenesená",J175,0)</f>
        <v>0</v>
      </c>
      <c r="BH175" s="135">
        <f>IF(N175="sníž. přenesená",J175,0)</f>
        <v>0</v>
      </c>
      <c r="BI175" s="135">
        <f>IF(N175="nulová",J175,0)</f>
        <v>0</v>
      </c>
      <c r="BJ175" s="18" t="s">
        <v>75</v>
      </c>
      <c r="BK175" s="135">
        <f>ROUND(I175*H175,2)</f>
        <v>0</v>
      </c>
      <c r="BL175" s="18" t="s">
        <v>122</v>
      </c>
      <c r="BM175" s="134" t="s">
        <v>239</v>
      </c>
    </row>
    <row r="176" spans="2:65" s="1" customFormat="1" ht="10">
      <c r="B176" s="33"/>
      <c r="D176" s="136" t="s">
        <v>124</v>
      </c>
      <c r="F176" s="137" t="s">
        <v>240</v>
      </c>
      <c r="I176" s="138"/>
      <c r="L176" s="33"/>
      <c r="M176" s="139"/>
      <c r="T176" s="54"/>
      <c r="AT176" s="18" t="s">
        <v>124</v>
      </c>
      <c r="AU176" s="18" t="s">
        <v>77</v>
      </c>
    </row>
    <row r="177" spans="2:65" s="1" customFormat="1" ht="10">
      <c r="B177" s="33"/>
      <c r="D177" s="140" t="s">
        <v>126</v>
      </c>
      <c r="F177" s="141" t="s">
        <v>241</v>
      </c>
      <c r="I177" s="138"/>
      <c r="L177" s="33"/>
      <c r="M177" s="139"/>
      <c r="T177" s="54"/>
      <c r="AT177" s="18" t="s">
        <v>126</v>
      </c>
      <c r="AU177" s="18" t="s">
        <v>77</v>
      </c>
    </row>
    <row r="178" spans="2:65" s="13" customFormat="1" ht="10">
      <c r="B178" s="148"/>
      <c r="D178" s="136" t="s">
        <v>128</v>
      </c>
      <c r="E178" s="149" t="s">
        <v>19</v>
      </c>
      <c r="F178" s="150" t="s">
        <v>242</v>
      </c>
      <c r="H178" s="151">
        <v>5.1760000000000002</v>
      </c>
      <c r="I178" s="152"/>
      <c r="L178" s="148"/>
      <c r="M178" s="153"/>
      <c r="T178" s="154"/>
      <c r="AT178" s="149" t="s">
        <v>128</v>
      </c>
      <c r="AU178" s="149" t="s">
        <v>77</v>
      </c>
      <c r="AV178" s="13" t="s">
        <v>77</v>
      </c>
      <c r="AW178" s="13" t="s">
        <v>32</v>
      </c>
      <c r="AX178" s="13" t="s">
        <v>75</v>
      </c>
      <c r="AY178" s="149" t="s">
        <v>114</v>
      </c>
    </row>
    <row r="179" spans="2:65" s="1" customFormat="1" ht="16.5" customHeight="1">
      <c r="B179" s="33"/>
      <c r="C179" s="123" t="s">
        <v>243</v>
      </c>
      <c r="D179" s="123" t="s">
        <v>117</v>
      </c>
      <c r="E179" s="124" t="s">
        <v>244</v>
      </c>
      <c r="F179" s="125" t="s">
        <v>245</v>
      </c>
      <c r="G179" s="126" t="s">
        <v>138</v>
      </c>
      <c r="H179" s="127">
        <v>5.1760000000000002</v>
      </c>
      <c r="I179" s="128"/>
      <c r="J179" s="129">
        <f>ROUND(I179*H179,2)</f>
        <v>0</v>
      </c>
      <c r="K179" s="125" t="s">
        <v>121</v>
      </c>
      <c r="L179" s="33"/>
      <c r="M179" s="130" t="s">
        <v>19</v>
      </c>
      <c r="N179" s="131" t="s">
        <v>41</v>
      </c>
      <c r="P179" s="132">
        <f>O179*H179</f>
        <v>0</v>
      </c>
      <c r="Q179" s="132">
        <v>4.0000000000000003E-5</v>
      </c>
      <c r="R179" s="132">
        <f>Q179*H179</f>
        <v>2.0704000000000002E-4</v>
      </c>
      <c r="S179" s="132">
        <v>0</v>
      </c>
      <c r="T179" s="133">
        <f>S179*H179</f>
        <v>0</v>
      </c>
      <c r="AR179" s="134" t="s">
        <v>122</v>
      </c>
      <c r="AT179" s="134" t="s">
        <v>117</v>
      </c>
      <c r="AU179" s="134" t="s">
        <v>77</v>
      </c>
      <c r="AY179" s="18" t="s">
        <v>114</v>
      </c>
      <c r="BE179" s="135">
        <f>IF(N179="základní",J179,0)</f>
        <v>0</v>
      </c>
      <c r="BF179" s="135">
        <f>IF(N179="snížená",J179,0)</f>
        <v>0</v>
      </c>
      <c r="BG179" s="135">
        <f>IF(N179="zákl. přenesená",J179,0)</f>
        <v>0</v>
      </c>
      <c r="BH179" s="135">
        <f>IF(N179="sníž. přenesená",J179,0)</f>
        <v>0</v>
      </c>
      <c r="BI179" s="135">
        <f>IF(N179="nulová",J179,0)</f>
        <v>0</v>
      </c>
      <c r="BJ179" s="18" t="s">
        <v>75</v>
      </c>
      <c r="BK179" s="135">
        <f>ROUND(I179*H179,2)</f>
        <v>0</v>
      </c>
      <c r="BL179" s="18" t="s">
        <v>122</v>
      </c>
      <c r="BM179" s="134" t="s">
        <v>246</v>
      </c>
    </row>
    <row r="180" spans="2:65" s="1" customFormat="1" ht="10">
      <c r="B180" s="33"/>
      <c r="D180" s="136" t="s">
        <v>124</v>
      </c>
      <c r="F180" s="137" t="s">
        <v>247</v>
      </c>
      <c r="I180" s="138"/>
      <c r="L180" s="33"/>
      <c r="M180" s="139"/>
      <c r="T180" s="54"/>
      <c r="AT180" s="18" t="s">
        <v>124</v>
      </c>
      <c r="AU180" s="18" t="s">
        <v>77</v>
      </c>
    </row>
    <row r="181" spans="2:65" s="1" customFormat="1" ht="10">
      <c r="B181" s="33"/>
      <c r="D181" s="140" t="s">
        <v>126</v>
      </c>
      <c r="F181" s="141" t="s">
        <v>248</v>
      </c>
      <c r="I181" s="138"/>
      <c r="L181" s="33"/>
      <c r="M181" s="139"/>
      <c r="T181" s="54"/>
      <c r="AT181" s="18" t="s">
        <v>126</v>
      </c>
      <c r="AU181" s="18" t="s">
        <v>77</v>
      </c>
    </row>
    <row r="182" spans="2:65" s="13" customFormat="1" ht="10">
      <c r="B182" s="148"/>
      <c r="D182" s="136" t="s">
        <v>128</v>
      </c>
      <c r="E182" s="149" t="s">
        <v>19</v>
      </c>
      <c r="F182" s="150" t="s">
        <v>242</v>
      </c>
      <c r="H182" s="151">
        <v>5.1760000000000002</v>
      </c>
      <c r="I182" s="152"/>
      <c r="L182" s="148"/>
      <c r="M182" s="153"/>
      <c r="T182" s="154"/>
      <c r="AT182" s="149" t="s">
        <v>128</v>
      </c>
      <c r="AU182" s="149" t="s">
        <v>77</v>
      </c>
      <c r="AV182" s="13" t="s">
        <v>77</v>
      </c>
      <c r="AW182" s="13" t="s">
        <v>32</v>
      </c>
      <c r="AX182" s="13" t="s">
        <v>75</v>
      </c>
      <c r="AY182" s="149" t="s">
        <v>114</v>
      </c>
    </row>
    <row r="183" spans="2:65" s="1" customFormat="1" ht="24.15" customHeight="1">
      <c r="B183" s="33"/>
      <c r="C183" s="123" t="s">
        <v>249</v>
      </c>
      <c r="D183" s="123" t="s">
        <v>117</v>
      </c>
      <c r="E183" s="124" t="s">
        <v>250</v>
      </c>
      <c r="F183" s="125" t="s">
        <v>251</v>
      </c>
      <c r="G183" s="126" t="s">
        <v>138</v>
      </c>
      <c r="H183" s="127">
        <v>57.1</v>
      </c>
      <c r="I183" s="128"/>
      <c r="J183" s="129">
        <f>ROUND(I183*H183,2)</f>
        <v>0</v>
      </c>
      <c r="K183" s="125" t="s">
        <v>121</v>
      </c>
      <c r="L183" s="33"/>
      <c r="M183" s="130" t="s">
        <v>19</v>
      </c>
      <c r="N183" s="131" t="s">
        <v>41</v>
      </c>
      <c r="P183" s="132">
        <f>O183*H183</f>
        <v>0</v>
      </c>
      <c r="Q183" s="132">
        <v>0</v>
      </c>
      <c r="R183" s="132">
        <f>Q183*H183</f>
        <v>0</v>
      </c>
      <c r="S183" s="132">
        <v>0</v>
      </c>
      <c r="T183" s="133">
        <f>S183*H183</f>
        <v>0</v>
      </c>
      <c r="AR183" s="134" t="s">
        <v>122</v>
      </c>
      <c r="AT183" s="134" t="s">
        <v>117</v>
      </c>
      <c r="AU183" s="134" t="s">
        <v>77</v>
      </c>
      <c r="AY183" s="18" t="s">
        <v>114</v>
      </c>
      <c r="BE183" s="135">
        <f>IF(N183="základní",J183,0)</f>
        <v>0</v>
      </c>
      <c r="BF183" s="135">
        <f>IF(N183="snížená",J183,0)</f>
        <v>0</v>
      </c>
      <c r="BG183" s="135">
        <f>IF(N183="zákl. přenesená",J183,0)</f>
        <v>0</v>
      </c>
      <c r="BH183" s="135">
        <f>IF(N183="sníž. přenesená",J183,0)</f>
        <v>0</v>
      </c>
      <c r="BI183" s="135">
        <f>IF(N183="nulová",J183,0)</f>
        <v>0</v>
      </c>
      <c r="BJ183" s="18" t="s">
        <v>75</v>
      </c>
      <c r="BK183" s="135">
        <f>ROUND(I183*H183,2)</f>
        <v>0</v>
      </c>
      <c r="BL183" s="18" t="s">
        <v>122</v>
      </c>
      <c r="BM183" s="134" t="s">
        <v>252</v>
      </c>
    </row>
    <row r="184" spans="2:65" s="1" customFormat="1" ht="18">
      <c r="B184" s="33"/>
      <c r="D184" s="136" t="s">
        <v>124</v>
      </c>
      <c r="F184" s="137" t="s">
        <v>253</v>
      </c>
      <c r="I184" s="138"/>
      <c r="L184" s="33"/>
      <c r="M184" s="139"/>
      <c r="T184" s="54"/>
      <c r="AT184" s="18" t="s">
        <v>124</v>
      </c>
      <c r="AU184" s="18" t="s">
        <v>77</v>
      </c>
    </row>
    <row r="185" spans="2:65" s="1" customFormat="1" ht="10">
      <c r="B185" s="33"/>
      <c r="D185" s="140" t="s">
        <v>126</v>
      </c>
      <c r="F185" s="141" t="s">
        <v>254</v>
      </c>
      <c r="I185" s="138"/>
      <c r="L185" s="33"/>
      <c r="M185" s="139"/>
      <c r="T185" s="54"/>
      <c r="AT185" s="18" t="s">
        <v>126</v>
      </c>
      <c r="AU185" s="18" t="s">
        <v>77</v>
      </c>
    </row>
    <row r="186" spans="2:65" s="12" customFormat="1" ht="10">
      <c r="B186" s="142"/>
      <c r="D186" s="136" t="s">
        <v>128</v>
      </c>
      <c r="E186" s="143" t="s">
        <v>19</v>
      </c>
      <c r="F186" s="144" t="s">
        <v>255</v>
      </c>
      <c r="H186" s="143" t="s">
        <v>19</v>
      </c>
      <c r="I186" s="145"/>
      <c r="L186" s="142"/>
      <c r="M186" s="146"/>
      <c r="T186" s="147"/>
      <c r="AT186" s="143" t="s">
        <v>128</v>
      </c>
      <c r="AU186" s="143" t="s">
        <v>77</v>
      </c>
      <c r="AV186" s="12" t="s">
        <v>75</v>
      </c>
      <c r="AW186" s="12" t="s">
        <v>32</v>
      </c>
      <c r="AX186" s="12" t="s">
        <v>70</v>
      </c>
      <c r="AY186" s="143" t="s">
        <v>114</v>
      </c>
    </row>
    <row r="187" spans="2:65" s="13" customFormat="1" ht="10">
      <c r="B187" s="148"/>
      <c r="D187" s="136" t="s">
        <v>128</v>
      </c>
      <c r="E187" s="149" t="s">
        <v>19</v>
      </c>
      <c r="F187" s="150" t="s">
        <v>256</v>
      </c>
      <c r="H187" s="151">
        <v>57.1</v>
      </c>
      <c r="I187" s="152"/>
      <c r="L187" s="148"/>
      <c r="M187" s="153"/>
      <c r="T187" s="154"/>
      <c r="AT187" s="149" t="s">
        <v>128</v>
      </c>
      <c r="AU187" s="149" t="s">
        <v>77</v>
      </c>
      <c r="AV187" s="13" t="s">
        <v>77</v>
      </c>
      <c r="AW187" s="13" t="s">
        <v>32</v>
      </c>
      <c r="AX187" s="13" t="s">
        <v>75</v>
      </c>
      <c r="AY187" s="149" t="s">
        <v>114</v>
      </c>
    </row>
    <row r="188" spans="2:65" s="1" customFormat="1" ht="33" customHeight="1">
      <c r="B188" s="33"/>
      <c r="C188" s="123" t="s">
        <v>257</v>
      </c>
      <c r="D188" s="123" t="s">
        <v>117</v>
      </c>
      <c r="E188" s="124" t="s">
        <v>258</v>
      </c>
      <c r="F188" s="125" t="s">
        <v>259</v>
      </c>
      <c r="G188" s="126" t="s">
        <v>138</v>
      </c>
      <c r="H188" s="127">
        <v>15.25</v>
      </c>
      <c r="I188" s="128"/>
      <c r="J188" s="129">
        <f>ROUND(I188*H188,2)</f>
        <v>0</v>
      </c>
      <c r="K188" s="125" t="s">
        <v>19</v>
      </c>
      <c r="L188" s="33"/>
      <c r="M188" s="130" t="s">
        <v>19</v>
      </c>
      <c r="N188" s="131" t="s">
        <v>41</v>
      </c>
      <c r="P188" s="132">
        <f>O188*H188</f>
        <v>0</v>
      </c>
      <c r="Q188" s="132">
        <v>1.2878099999999999</v>
      </c>
      <c r="R188" s="132">
        <f>Q188*H188</f>
        <v>19.6391025</v>
      </c>
      <c r="S188" s="132">
        <v>0</v>
      </c>
      <c r="T188" s="133">
        <f>S188*H188</f>
        <v>0</v>
      </c>
      <c r="AR188" s="134" t="s">
        <v>122</v>
      </c>
      <c r="AT188" s="134" t="s">
        <v>117</v>
      </c>
      <c r="AU188" s="134" t="s">
        <v>77</v>
      </c>
      <c r="AY188" s="18" t="s">
        <v>114</v>
      </c>
      <c r="BE188" s="135">
        <f>IF(N188="základní",J188,0)</f>
        <v>0</v>
      </c>
      <c r="BF188" s="135">
        <f>IF(N188="snížená",J188,0)</f>
        <v>0</v>
      </c>
      <c r="BG188" s="135">
        <f>IF(N188="zákl. přenesená",J188,0)</f>
        <v>0</v>
      </c>
      <c r="BH188" s="135">
        <f>IF(N188="sníž. přenesená",J188,0)</f>
        <v>0</v>
      </c>
      <c r="BI188" s="135">
        <f>IF(N188="nulová",J188,0)</f>
        <v>0</v>
      </c>
      <c r="BJ188" s="18" t="s">
        <v>75</v>
      </c>
      <c r="BK188" s="135">
        <f>ROUND(I188*H188,2)</f>
        <v>0</v>
      </c>
      <c r="BL188" s="18" t="s">
        <v>122</v>
      </c>
      <c r="BM188" s="134" t="s">
        <v>260</v>
      </c>
    </row>
    <row r="189" spans="2:65" s="1" customFormat="1" ht="27">
      <c r="B189" s="33"/>
      <c r="D189" s="136" t="s">
        <v>124</v>
      </c>
      <c r="F189" s="137" t="s">
        <v>261</v>
      </c>
      <c r="I189" s="138"/>
      <c r="L189" s="33"/>
      <c r="M189" s="139"/>
      <c r="T189" s="54"/>
      <c r="AT189" s="18" t="s">
        <v>124</v>
      </c>
      <c r="AU189" s="18" t="s">
        <v>77</v>
      </c>
    </row>
    <row r="190" spans="2:65" s="12" customFormat="1" ht="10">
      <c r="B190" s="142"/>
      <c r="D190" s="136" t="s">
        <v>128</v>
      </c>
      <c r="E190" s="143" t="s">
        <v>19</v>
      </c>
      <c r="F190" s="144" t="s">
        <v>262</v>
      </c>
      <c r="H190" s="143" t="s">
        <v>19</v>
      </c>
      <c r="I190" s="145"/>
      <c r="L190" s="142"/>
      <c r="M190" s="146"/>
      <c r="T190" s="147"/>
      <c r="AT190" s="143" t="s">
        <v>128</v>
      </c>
      <c r="AU190" s="143" t="s">
        <v>77</v>
      </c>
      <c r="AV190" s="12" t="s">
        <v>75</v>
      </c>
      <c r="AW190" s="12" t="s">
        <v>32</v>
      </c>
      <c r="AX190" s="12" t="s">
        <v>70</v>
      </c>
      <c r="AY190" s="143" t="s">
        <v>114</v>
      </c>
    </row>
    <row r="191" spans="2:65" s="13" customFormat="1" ht="10">
      <c r="B191" s="148"/>
      <c r="D191" s="136" t="s">
        <v>128</v>
      </c>
      <c r="E191" s="149" t="s">
        <v>19</v>
      </c>
      <c r="F191" s="150" t="s">
        <v>263</v>
      </c>
      <c r="H191" s="151">
        <v>15.25</v>
      </c>
      <c r="I191" s="152"/>
      <c r="L191" s="148"/>
      <c r="M191" s="153"/>
      <c r="T191" s="154"/>
      <c r="AT191" s="149" t="s">
        <v>128</v>
      </c>
      <c r="AU191" s="149" t="s">
        <v>77</v>
      </c>
      <c r="AV191" s="13" t="s">
        <v>77</v>
      </c>
      <c r="AW191" s="13" t="s">
        <v>32</v>
      </c>
      <c r="AX191" s="13" t="s">
        <v>75</v>
      </c>
      <c r="AY191" s="149" t="s">
        <v>114</v>
      </c>
    </row>
    <row r="192" spans="2:65" s="1" customFormat="1" ht="33" customHeight="1">
      <c r="B192" s="33"/>
      <c r="C192" s="123" t="s">
        <v>264</v>
      </c>
      <c r="D192" s="123" t="s">
        <v>117</v>
      </c>
      <c r="E192" s="124" t="s">
        <v>265</v>
      </c>
      <c r="F192" s="125" t="s">
        <v>266</v>
      </c>
      <c r="G192" s="126" t="s">
        <v>138</v>
      </c>
      <c r="H192" s="127">
        <v>57.1</v>
      </c>
      <c r="I192" s="128"/>
      <c r="J192" s="129">
        <f>ROUND(I192*H192,2)</f>
        <v>0</v>
      </c>
      <c r="K192" s="125" t="s">
        <v>121</v>
      </c>
      <c r="L192" s="33"/>
      <c r="M192" s="130" t="s">
        <v>19</v>
      </c>
      <c r="N192" s="131" t="s">
        <v>41</v>
      </c>
      <c r="P192" s="132">
        <f>O192*H192</f>
        <v>0</v>
      </c>
      <c r="Q192" s="132">
        <v>0.40242</v>
      </c>
      <c r="R192" s="132">
        <f>Q192*H192</f>
        <v>22.978182</v>
      </c>
      <c r="S192" s="132">
        <v>0</v>
      </c>
      <c r="T192" s="133">
        <f>S192*H192</f>
        <v>0</v>
      </c>
      <c r="AR192" s="134" t="s">
        <v>122</v>
      </c>
      <c r="AT192" s="134" t="s">
        <v>117</v>
      </c>
      <c r="AU192" s="134" t="s">
        <v>77</v>
      </c>
      <c r="AY192" s="18" t="s">
        <v>114</v>
      </c>
      <c r="BE192" s="135">
        <f>IF(N192="základní",J192,0)</f>
        <v>0</v>
      </c>
      <c r="BF192" s="135">
        <f>IF(N192="snížená",J192,0)</f>
        <v>0</v>
      </c>
      <c r="BG192" s="135">
        <f>IF(N192="zákl. přenesená",J192,0)</f>
        <v>0</v>
      </c>
      <c r="BH192" s="135">
        <f>IF(N192="sníž. přenesená",J192,0)</f>
        <v>0</v>
      </c>
      <c r="BI192" s="135">
        <f>IF(N192="nulová",J192,0)</f>
        <v>0</v>
      </c>
      <c r="BJ192" s="18" t="s">
        <v>75</v>
      </c>
      <c r="BK192" s="135">
        <f>ROUND(I192*H192,2)</f>
        <v>0</v>
      </c>
      <c r="BL192" s="18" t="s">
        <v>122</v>
      </c>
      <c r="BM192" s="134" t="s">
        <v>267</v>
      </c>
    </row>
    <row r="193" spans="2:65" s="1" customFormat="1" ht="27">
      <c r="B193" s="33"/>
      <c r="D193" s="136" t="s">
        <v>124</v>
      </c>
      <c r="F193" s="137" t="s">
        <v>268</v>
      </c>
      <c r="I193" s="138"/>
      <c r="L193" s="33"/>
      <c r="M193" s="139"/>
      <c r="T193" s="54"/>
      <c r="AT193" s="18" t="s">
        <v>124</v>
      </c>
      <c r="AU193" s="18" t="s">
        <v>77</v>
      </c>
    </row>
    <row r="194" spans="2:65" s="1" customFormat="1" ht="10">
      <c r="B194" s="33"/>
      <c r="D194" s="140" t="s">
        <v>126</v>
      </c>
      <c r="F194" s="141" t="s">
        <v>269</v>
      </c>
      <c r="I194" s="138"/>
      <c r="L194" s="33"/>
      <c r="M194" s="139"/>
      <c r="T194" s="54"/>
      <c r="AT194" s="18" t="s">
        <v>126</v>
      </c>
      <c r="AU194" s="18" t="s">
        <v>77</v>
      </c>
    </row>
    <row r="195" spans="2:65" s="12" customFormat="1" ht="10">
      <c r="B195" s="142"/>
      <c r="D195" s="136" t="s">
        <v>128</v>
      </c>
      <c r="E195" s="143" t="s">
        <v>19</v>
      </c>
      <c r="F195" s="144" t="s">
        <v>270</v>
      </c>
      <c r="H195" s="143" t="s">
        <v>19</v>
      </c>
      <c r="I195" s="145"/>
      <c r="L195" s="142"/>
      <c r="M195" s="146"/>
      <c r="T195" s="147"/>
      <c r="AT195" s="143" t="s">
        <v>128</v>
      </c>
      <c r="AU195" s="143" t="s">
        <v>77</v>
      </c>
      <c r="AV195" s="12" t="s">
        <v>75</v>
      </c>
      <c r="AW195" s="12" t="s">
        <v>32</v>
      </c>
      <c r="AX195" s="12" t="s">
        <v>70</v>
      </c>
      <c r="AY195" s="143" t="s">
        <v>114</v>
      </c>
    </row>
    <row r="196" spans="2:65" s="13" customFormat="1" ht="10">
      <c r="B196" s="148"/>
      <c r="D196" s="136" t="s">
        <v>128</v>
      </c>
      <c r="E196" s="149" t="s">
        <v>19</v>
      </c>
      <c r="F196" s="150" t="s">
        <v>256</v>
      </c>
      <c r="H196" s="151">
        <v>57.1</v>
      </c>
      <c r="I196" s="152"/>
      <c r="L196" s="148"/>
      <c r="M196" s="153"/>
      <c r="T196" s="154"/>
      <c r="AT196" s="149" t="s">
        <v>128</v>
      </c>
      <c r="AU196" s="149" t="s">
        <v>77</v>
      </c>
      <c r="AV196" s="13" t="s">
        <v>77</v>
      </c>
      <c r="AW196" s="13" t="s">
        <v>32</v>
      </c>
      <c r="AX196" s="13" t="s">
        <v>75</v>
      </c>
      <c r="AY196" s="149" t="s">
        <v>114</v>
      </c>
    </row>
    <row r="197" spans="2:65" s="1" customFormat="1" ht="21.75" customHeight="1">
      <c r="B197" s="33"/>
      <c r="C197" s="123" t="s">
        <v>271</v>
      </c>
      <c r="D197" s="123" t="s">
        <v>117</v>
      </c>
      <c r="E197" s="124" t="s">
        <v>272</v>
      </c>
      <c r="F197" s="125" t="s">
        <v>273</v>
      </c>
      <c r="G197" s="126" t="s">
        <v>138</v>
      </c>
      <c r="H197" s="127">
        <v>15.25</v>
      </c>
      <c r="I197" s="128"/>
      <c r="J197" s="129">
        <f>ROUND(I197*H197,2)</f>
        <v>0</v>
      </c>
      <c r="K197" s="125" t="s">
        <v>121</v>
      </c>
      <c r="L197" s="33"/>
      <c r="M197" s="130" t="s">
        <v>19</v>
      </c>
      <c r="N197" s="131" t="s">
        <v>41</v>
      </c>
      <c r="P197" s="132">
        <f>O197*H197</f>
        <v>0</v>
      </c>
      <c r="Q197" s="132">
        <v>0</v>
      </c>
      <c r="R197" s="132">
        <f>Q197*H197</f>
        <v>0</v>
      </c>
      <c r="S197" s="132">
        <v>0</v>
      </c>
      <c r="T197" s="133">
        <f>S197*H197</f>
        <v>0</v>
      </c>
      <c r="AR197" s="134" t="s">
        <v>122</v>
      </c>
      <c r="AT197" s="134" t="s">
        <v>117</v>
      </c>
      <c r="AU197" s="134" t="s">
        <v>77</v>
      </c>
      <c r="AY197" s="18" t="s">
        <v>114</v>
      </c>
      <c r="BE197" s="135">
        <f>IF(N197="základní",J197,0)</f>
        <v>0</v>
      </c>
      <c r="BF197" s="135">
        <f>IF(N197="snížená",J197,0)</f>
        <v>0</v>
      </c>
      <c r="BG197" s="135">
        <f>IF(N197="zákl. přenesená",J197,0)</f>
        <v>0</v>
      </c>
      <c r="BH197" s="135">
        <f>IF(N197="sníž. přenesená",J197,0)</f>
        <v>0</v>
      </c>
      <c r="BI197" s="135">
        <f>IF(N197="nulová",J197,0)</f>
        <v>0</v>
      </c>
      <c r="BJ197" s="18" t="s">
        <v>75</v>
      </c>
      <c r="BK197" s="135">
        <f>ROUND(I197*H197,2)</f>
        <v>0</v>
      </c>
      <c r="BL197" s="18" t="s">
        <v>122</v>
      </c>
      <c r="BM197" s="134" t="s">
        <v>274</v>
      </c>
    </row>
    <row r="198" spans="2:65" s="1" customFormat="1" ht="27">
      <c r="B198" s="33"/>
      <c r="D198" s="136" t="s">
        <v>124</v>
      </c>
      <c r="F198" s="137" t="s">
        <v>275</v>
      </c>
      <c r="I198" s="138"/>
      <c r="L198" s="33"/>
      <c r="M198" s="139"/>
      <c r="T198" s="54"/>
      <c r="AT198" s="18" t="s">
        <v>124</v>
      </c>
      <c r="AU198" s="18" t="s">
        <v>77</v>
      </c>
    </row>
    <row r="199" spans="2:65" s="1" customFormat="1" ht="10">
      <c r="B199" s="33"/>
      <c r="D199" s="140" t="s">
        <v>126</v>
      </c>
      <c r="F199" s="141" t="s">
        <v>276</v>
      </c>
      <c r="I199" s="138"/>
      <c r="L199" s="33"/>
      <c r="M199" s="139"/>
      <c r="T199" s="54"/>
      <c r="AT199" s="18" t="s">
        <v>126</v>
      </c>
      <c r="AU199" s="18" t="s">
        <v>77</v>
      </c>
    </row>
    <row r="200" spans="2:65" s="15" customFormat="1" ht="10">
      <c r="B200" s="162"/>
      <c r="D200" s="136" t="s">
        <v>128</v>
      </c>
      <c r="E200" s="163" t="s">
        <v>19</v>
      </c>
      <c r="F200" s="164" t="s">
        <v>277</v>
      </c>
      <c r="H200" s="165">
        <v>0</v>
      </c>
      <c r="I200" s="166"/>
      <c r="L200" s="162"/>
      <c r="M200" s="167"/>
      <c r="T200" s="168"/>
      <c r="AT200" s="163" t="s">
        <v>128</v>
      </c>
      <c r="AU200" s="163" t="s">
        <v>77</v>
      </c>
      <c r="AV200" s="15" t="s">
        <v>143</v>
      </c>
      <c r="AW200" s="15" t="s">
        <v>32</v>
      </c>
      <c r="AX200" s="15" t="s">
        <v>70</v>
      </c>
      <c r="AY200" s="163" t="s">
        <v>114</v>
      </c>
    </row>
    <row r="201" spans="2:65" s="12" customFormat="1" ht="10">
      <c r="B201" s="142"/>
      <c r="D201" s="136" t="s">
        <v>128</v>
      </c>
      <c r="E201" s="143" t="s">
        <v>19</v>
      </c>
      <c r="F201" s="144" t="s">
        <v>262</v>
      </c>
      <c r="H201" s="143" t="s">
        <v>19</v>
      </c>
      <c r="I201" s="145"/>
      <c r="L201" s="142"/>
      <c r="M201" s="146"/>
      <c r="T201" s="147"/>
      <c r="AT201" s="143" t="s">
        <v>128</v>
      </c>
      <c r="AU201" s="143" t="s">
        <v>77</v>
      </c>
      <c r="AV201" s="12" t="s">
        <v>75</v>
      </c>
      <c r="AW201" s="12" t="s">
        <v>32</v>
      </c>
      <c r="AX201" s="12" t="s">
        <v>70</v>
      </c>
      <c r="AY201" s="143" t="s">
        <v>114</v>
      </c>
    </row>
    <row r="202" spans="2:65" s="13" customFormat="1" ht="10">
      <c r="B202" s="148"/>
      <c r="D202" s="136" t="s">
        <v>128</v>
      </c>
      <c r="E202" s="149" t="s">
        <v>19</v>
      </c>
      <c r="F202" s="150" t="s">
        <v>263</v>
      </c>
      <c r="H202" s="151">
        <v>15.25</v>
      </c>
      <c r="I202" s="152"/>
      <c r="L202" s="148"/>
      <c r="M202" s="153"/>
      <c r="T202" s="154"/>
      <c r="AT202" s="149" t="s">
        <v>128</v>
      </c>
      <c r="AU202" s="149" t="s">
        <v>77</v>
      </c>
      <c r="AV202" s="13" t="s">
        <v>77</v>
      </c>
      <c r="AW202" s="13" t="s">
        <v>32</v>
      </c>
      <c r="AX202" s="13" t="s">
        <v>75</v>
      </c>
      <c r="AY202" s="149" t="s">
        <v>114</v>
      </c>
    </row>
    <row r="203" spans="2:65" s="11" customFormat="1" ht="22.75" customHeight="1">
      <c r="B203" s="111"/>
      <c r="D203" s="112" t="s">
        <v>69</v>
      </c>
      <c r="E203" s="121" t="s">
        <v>143</v>
      </c>
      <c r="F203" s="121" t="s">
        <v>278</v>
      </c>
      <c r="I203" s="114"/>
      <c r="J203" s="122">
        <f>BK203</f>
        <v>0</v>
      </c>
      <c r="L203" s="111"/>
      <c r="M203" s="116"/>
      <c r="P203" s="117">
        <f>SUM(P204:P218)</f>
        <v>0</v>
      </c>
      <c r="R203" s="117">
        <f>SUM(R204:R218)</f>
        <v>0.51626880000000008</v>
      </c>
      <c r="T203" s="118">
        <f>SUM(T204:T218)</f>
        <v>0</v>
      </c>
      <c r="AR203" s="112" t="s">
        <v>75</v>
      </c>
      <c r="AT203" s="119" t="s">
        <v>69</v>
      </c>
      <c r="AU203" s="119" t="s">
        <v>75</v>
      </c>
      <c r="AY203" s="112" t="s">
        <v>114</v>
      </c>
      <c r="BK203" s="120">
        <f>SUM(BK204:BK218)</f>
        <v>0</v>
      </c>
    </row>
    <row r="204" spans="2:65" s="1" customFormat="1" ht="16.5" customHeight="1">
      <c r="B204" s="33"/>
      <c r="C204" s="123" t="s">
        <v>279</v>
      </c>
      <c r="D204" s="123" t="s">
        <v>117</v>
      </c>
      <c r="E204" s="124" t="s">
        <v>280</v>
      </c>
      <c r="F204" s="125" t="s">
        <v>281</v>
      </c>
      <c r="G204" s="126" t="s">
        <v>138</v>
      </c>
      <c r="H204" s="127">
        <v>12.23</v>
      </c>
      <c r="I204" s="128"/>
      <c r="J204" s="129">
        <f>ROUND(I204*H204,2)</f>
        <v>0</v>
      </c>
      <c r="K204" s="125" t="s">
        <v>121</v>
      </c>
      <c r="L204" s="33"/>
      <c r="M204" s="130" t="s">
        <v>19</v>
      </c>
      <c r="N204" s="131" t="s">
        <v>41</v>
      </c>
      <c r="P204" s="132">
        <f>O204*H204</f>
        <v>0</v>
      </c>
      <c r="Q204" s="132">
        <v>4.1739999999999999E-2</v>
      </c>
      <c r="R204" s="132">
        <f>Q204*H204</f>
        <v>0.51048020000000005</v>
      </c>
      <c r="S204" s="132">
        <v>0</v>
      </c>
      <c r="T204" s="133">
        <f>S204*H204</f>
        <v>0</v>
      </c>
      <c r="AR204" s="134" t="s">
        <v>122</v>
      </c>
      <c r="AT204" s="134" t="s">
        <v>117</v>
      </c>
      <c r="AU204" s="134" t="s">
        <v>77</v>
      </c>
      <c r="AY204" s="18" t="s">
        <v>114</v>
      </c>
      <c r="BE204" s="135">
        <f>IF(N204="základní",J204,0)</f>
        <v>0</v>
      </c>
      <c r="BF204" s="135">
        <f>IF(N204="snížená",J204,0)</f>
        <v>0</v>
      </c>
      <c r="BG204" s="135">
        <f>IF(N204="zákl. přenesená",J204,0)</f>
        <v>0</v>
      </c>
      <c r="BH204" s="135">
        <f>IF(N204="sníž. přenesená",J204,0)</f>
        <v>0</v>
      </c>
      <c r="BI204" s="135">
        <f>IF(N204="nulová",J204,0)</f>
        <v>0</v>
      </c>
      <c r="BJ204" s="18" t="s">
        <v>75</v>
      </c>
      <c r="BK204" s="135">
        <f>ROUND(I204*H204,2)</f>
        <v>0</v>
      </c>
      <c r="BL204" s="18" t="s">
        <v>122</v>
      </c>
      <c r="BM204" s="134" t="s">
        <v>282</v>
      </c>
    </row>
    <row r="205" spans="2:65" s="1" customFormat="1" ht="10">
      <c r="B205" s="33"/>
      <c r="D205" s="136" t="s">
        <v>124</v>
      </c>
      <c r="F205" s="137" t="s">
        <v>283</v>
      </c>
      <c r="I205" s="138"/>
      <c r="L205" s="33"/>
      <c r="M205" s="139"/>
      <c r="T205" s="54"/>
      <c r="AT205" s="18" t="s">
        <v>124</v>
      </c>
      <c r="AU205" s="18" t="s">
        <v>77</v>
      </c>
    </row>
    <row r="206" spans="2:65" s="1" customFormat="1" ht="10">
      <c r="B206" s="33"/>
      <c r="D206" s="140" t="s">
        <v>126</v>
      </c>
      <c r="F206" s="141" t="s">
        <v>284</v>
      </c>
      <c r="I206" s="138"/>
      <c r="L206" s="33"/>
      <c r="M206" s="139"/>
      <c r="T206" s="54"/>
      <c r="AT206" s="18" t="s">
        <v>126</v>
      </c>
      <c r="AU206" s="18" t="s">
        <v>77</v>
      </c>
    </row>
    <row r="207" spans="2:65" s="13" customFormat="1" ht="10">
      <c r="B207" s="148"/>
      <c r="D207" s="136" t="s">
        <v>128</v>
      </c>
      <c r="E207" s="149" t="s">
        <v>19</v>
      </c>
      <c r="F207" s="150" t="s">
        <v>285</v>
      </c>
      <c r="H207" s="151">
        <v>12.23</v>
      </c>
      <c r="I207" s="152"/>
      <c r="L207" s="148"/>
      <c r="M207" s="153"/>
      <c r="T207" s="154"/>
      <c r="AT207" s="149" t="s">
        <v>128</v>
      </c>
      <c r="AU207" s="149" t="s">
        <v>77</v>
      </c>
      <c r="AV207" s="13" t="s">
        <v>77</v>
      </c>
      <c r="AW207" s="13" t="s">
        <v>32</v>
      </c>
      <c r="AX207" s="13" t="s">
        <v>75</v>
      </c>
      <c r="AY207" s="149" t="s">
        <v>114</v>
      </c>
    </row>
    <row r="208" spans="2:65" s="1" customFormat="1" ht="16.5" customHeight="1">
      <c r="B208" s="33"/>
      <c r="C208" s="123" t="s">
        <v>286</v>
      </c>
      <c r="D208" s="123" t="s">
        <v>117</v>
      </c>
      <c r="E208" s="124" t="s">
        <v>287</v>
      </c>
      <c r="F208" s="125" t="s">
        <v>288</v>
      </c>
      <c r="G208" s="126" t="s">
        <v>138</v>
      </c>
      <c r="H208" s="127">
        <v>12.23</v>
      </c>
      <c r="I208" s="128"/>
      <c r="J208" s="129">
        <f>ROUND(I208*H208,2)</f>
        <v>0</v>
      </c>
      <c r="K208" s="125" t="s">
        <v>121</v>
      </c>
      <c r="L208" s="33"/>
      <c r="M208" s="130" t="s">
        <v>19</v>
      </c>
      <c r="N208" s="131" t="s">
        <v>41</v>
      </c>
      <c r="P208" s="132">
        <f>O208*H208</f>
        <v>0</v>
      </c>
      <c r="Q208" s="132">
        <v>2.0000000000000002E-5</v>
      </c>
      <c r="R208" s="132">
        <f>Q208*H208</f>
        <v>2.4460000000000004E-4</v>
      </c>
      <c r="S208" s="132">
        <v>0</v>
      </c>
      <c r="T208" s="133">
        <f>S208*H208</f>
        <v>0</v>
      </c>
      <c r="AR208" s="134" t="s">
        <v>122</v>
      </c>
      <c r="AT208" s="134" t="s">
        <v>117</v>
      </c>
      <c r="AU208" s="134" t="s">
        <v>77</v>
      </c>
      <c r="AY208" s="18" t="s">
        <v>114</v>
      </c>
      <c r="BE208" s="135">
        <f>IF(N208="základní",J208,0)</f>
        <v>0</v>
      </c>
      <c r="BF208" s="135">
        <f>IF(N208="snížená",J208,0)</f>
        <v>0</v>
      </c>
      <c r="BG208" s="135">
        <f>IF(N208="zákl. přenesená",J208,0)</f>
        <v>0</v>
      </c>
      <c r="BH208" s="135">
        <f>IF(N208="sníž. přenesená",J208,0)</f>
        <v>0</v>
      </c>
      <c r="BI208" s="135">
        <f>IF(N208="nulová",J208,0)</f>
        <v>0</v>
      </c>
      <c r="BJ208" s="18" t="s">
        <v>75</v>
      </c>
      <c r="BK208" s="135">
        <f>ROUND(I208*H208,2)</f>
        <v>0</v>
      </c>
      <c r="BL208" s="18" t="s">
        <v>122</v>
      </c>
      <c r="BM208" s="134" t="s">
        <v>289</v>
      </c>
    </row>
    <row r="209" spans="2:65" s="1" customFormat="1" ht="10">
      <c r="B209" s="33"/>
      <c r="D209" s="136" t="s">
        <v>124</v>
      </c>
      <c r="F209" s="137" t="s">
        <v>290</v>
      </c>
      <c r="I209" s="138"/>
      <c r="L209" s="33"/>
      <c r="M209" s="139"/>
      <c r="T209" s="54"/>
      <c r="AT209" s="18" t="s">
        <v>124</v>
      </c>
      <c r="AU209" s="18" t="s">
        <v>77</v>
      </c>
    </row>
    <row r="210" spans="2:65" s="1" customFormat="1" ht="10">
      <c r="B210" s="33"/>
      <c r="D210" s="140" t="s">
        <v>126</v>
      </c>
      <c r="F210" s="141" t="s">
        <v>291</v>
      </c>
      <c r="I210" s="138"/>
      <c r="L210" s="33"/>
      <c r="M210" s="139"/>
      <c r="T210" s="54"/>
      <c r="AT210" s="18" t="s">
        <v>126</v>
      </c>
      <c r="AU210" s="18" t="s">
        <v>77</v>
      </c>
    </row>
    <row r="211" spans="2:65" s="13" customFormat="1" ht="10">
      <c r="B211" s="148"/>
      <c r="D211" s="136" t="s">
        <v>128</v>
      </c>
      <c r="E211" s="149" t="s">
        <v>19</v>
      </c>
      <c r="F211" s="150" t="s">
        <v>285</v>
      </c>
      <c r="H211" s="151">
        <v>12.23</v>
      </c>
      <c r="I211" s="152"/>
      <c r="L211" s="148"/>
      <c r="M211" s="153"/>
      <c r="T211" s="154"/>
      <c r="AT211" s="149" t="s">
        <v>128</v>
      </c>
      <c r="AU211" s="149" t="s">
        <v>77</v>
      </c>
      <c r="AV211" s="13" t="s">
        <v>77</v>
      </c>
      <c r="AW211" s="13" t="s">
        <v>32</v>
      </c>
      <c r="AX211" s="13" t="s">
        <v>75</v>
      </c>
      <c r="AY211" s="149" t="s">
        <v>114</v>
      </c>
    </row>
    <row r="212" spans="2:65" s="1" customFormat="1" ht="24.15" customHeight="1">
      <c r="B212" s="33"/>
      <c r="C212" s="123" t="s">
        <v>292</v>
      </c>
      <c r="D212" s="123" t="s">
        <v>117</v>
      </c>
      <c r="E212" s="124" t="s">
        <v>293</v>
      </c>
      <c r="F212" s="125" t="s">
        <v>294</v>
      </c>
      <c r="G212" s="126" t="s">
        <v>146</v>
      </c>
      <c r="H212" s="127">
        <v>16.8</v>
      </c>
      <c r="I212" s="128"/>
      <c r="J212" s="129">
        <f>ROUND(I212*H212,2)</f>
        <v>0</v>
      </c>
      <c r="K212" s="125" t="s">
        <v>121</v>
      </c>
      <c r="L212" s="33"/>
      <c r="M212" s="130" t="s">
        <v>19</v>
      </c>
      <c r="N212" s="131" t="s">
        <v>41</v>
      </c>
      <c r="P212" s="132">
        <f>O212*H212</f>
        <v>0</v>
      </c>
      <c r="Q212" s="132">
        <v>3.3E-4</v>
      </c>
      <c r="R212" s="132">
        <f>Q212*H212</f>
        <v>5.5440000000000003E-3</v>
      </c>
      <c r="S212" s="132">
        <v>0</v>
      </c>
      <c r="T212" s="133">
        <f>S212*H212</f>
        <v>0</v>
      </c>
      <c r="AR212" s="134" t="s">
        <v>122</v>
      </c>
      <c r="AT212" s="134" t="s">
        <v>117</v>
      </c>
      <c r="AU212" s="134" t="s">
        <v>77</v>
      </c>
      <c r="AY212" s="18" t="s">
        <v>114</v>
      </c>
      <c r="BE212" s="135">
        <f>IF(N212="základní",J212,0)</f>
        <v>0</v>
      </c>
      <c r="BF212" s="135">
        <f>IF(N212="snížená",J212,0)</f>
        <v>0</v>
      </c>
      <c r="BG212" s="135">
        <f>IF(N212="zákl. přenesená",J212,0)</f>
        <v>0</v>
      </c>
      <c r="BH212" s="135">
        <f>IF(N212="sníž. přenesená",J212,0)</f>
        <v>0</v>
      </c>
      <c r="BI212" s="135">
        <f>IF(N212="nulová",J212,0)</f>
        <v>0</v>
      </c>
      <c r="BJ212" s="18" t="s">
        <v>75</v>
      </c>
      <c r="BK212" s="135">
        <f>ROUND(I212*H212,2)</f>
        <v>0</v>
      </c>
      <c r="BL212" s="18" t="s">
        <v>122</v>
      </c>
      <c r="BM212" s="134" t="s">
        <v>295</v>
      </c>
    </row>
    <row r="213" spans="2:65" s="1" customFormat="1" ht="10">
      <c r="B213" s="33"/>
      <c r="D213" s="136" t="s">
        <v>124</v>
      </c>
      <c r="F213" s="137" t="s">
        <v>296</v>
      </c>
      <c r="I213" s="138"/>
      <c r="L213" s="33"/>
      <c r="M213" s="139"/>
      <c r="T213" s="54"/>
      <c r="AT213" s="18" t="s">
        <v>124</v>
      </c>
      <c r="AU213" s="18" t="s">
        <v>77</v>
      </c>
    </row>
    <row r="214" spans="2:65" s="1" customFormat="1" ht="10">
      <c r="B214" s="33"/>
      <c r="D214" s="140" t="s">
        <v>126</v>
      </c>
      <c r="F214" s="141" t="s">
        <v>297</v>
      </c>
      <c r="I214" s="138"/>
      <c r="L214" s="33"/>
      <c r="M214" s="139"/>
      <c r="T214" s="54"/>
      <c r="AT214" s="18" t="s">
        <v>126</v>
      </c>
      <c r="AU214" s="18" t="s">
        <v>77</v>
      </c>
    </row>
    <row r="215" spans="2:65" s="13" customFormat="1" ht="10">
      <c r="B215" s="148"/>
      <c r="D215" s="136" t="s">
        <v>128</v>
      </c>
      <c r="E215" s="149" t="s">
        <v>19</v>
      </c>
      <c r="F215" s="150" t="s">
        <v>298</v>
      </c>
      <c r="H215" s="151">
        <v>16.8</v>
      </c>
      <c r="I215" s="152"/>
      <c r="L215" s="148"/>
      <c r="M215" s="153"/>
      <c r="T215" s="154"/>
      <c r="AT215" s="149" t="s">
        <v>128</v>
      </c>
      <c r="AU215" s="149" t="s">
        <v>77</v>
      </c>
      <c r="AV215" s="13" t="s">
        <v>77</v>
      </c>
      <c r="AW215" s="13" t="s">
        <v>32</v>
      </c>
      <c r="AX215" s="13" t="s">
        <v>75</v>
      </c>
      <c r="AY215" s="149" t="s">
        <v>114</v>
      </c>
    </row>
    <row r="216" spans="2:65" s="1" customFormat="1" ht="24.15" customHeight="1">
      <c r="B216" s="33"/>
      <c r="C216" s="169" t="s">
        <v>299</v>
      </c>
      <c r="D216" s="169" t="s">
        <v>300</v>
      </c>
      <c r="E216" s="170" t="s">
        <v>301</v>
      </c>
      <c r="F216" s="171" t="s">
        <v>302</v>
      </c>
      <c r="G216" s="172" t="s">
        <v>146</v>
      </c>
      <c r="H216" s="173">
        <v>16.8</v>
      </c>
      <c r="I216" s="174"/>
      <c r="J216" s="175">
        <f>ROUND(I216*H216,2)</f>
        <v>0</v>
      </c>
      <c r="K216" s="171" t="s">
        <v>19</v>
      </c>
      <c r="L216" s="176"/>
      <c r="M216" s="177" t="s">
        <v>19</v>
      </c>
      <c r="N216" s="178" t="s">
        <v>41</v>
      </c>
      <c r="P216" s="132">
        <f>O216*H216</f>
        <v>0</v>
      </c>
      <c r="Q216" s="132">
        <v>0</v>
      </c>
      <c r="R216" s="132">
        <f>Q216*H216</f>
        <v>0</v>
      </c>
      <c r="S216" s="132">
        <v>0</v>
      </c>
      <c r="T216" s="133">
        <f>S216*H216</f>
        <v>0</v>
      </c>
      <c r="AR216" s="134" t="s">
        <v>187</v>
      </c>
      <c r="AT216" s="134" t="s">
        <v>300</v>
      </c>
      <c r="AU216" s="134" t="s">
        <v>77</v>
      </c>
      <c r="AY216" s="18" t="s">
        <v>114</v>
      </c>
      <c r="BE216" s="135">
        <f>IF(N216="základní",J216,0)</f>
        <v>0</v>
      </c>
      <c r="BF216" s="135">
        <f>IF(N216="snížená",J216,0)</f>
        <v>0</v>
      </c>
      <c r="BG216" s="135">
        <f>IF(N216="zákl. přenesená",J216,0)</f>
        <v>0</v>
      </c>
      <c r="BH216" s="135">
        <f>IF(N216="sníž. přenesená",J216,0)</f>
        <v>0</v>
      </c>
      <c r="BI216" s="135">
        <f>IF(N216="nulová",J216,0)</f>
        <v>0</v>
      </c>
      <c r="BJ216" s="18" t="s">
        <v>75</v>
      </c>
      <c r="BK216" s="135">
        <f>ROUND(I216*H216,2)</f>
        <v>0</v>
      </c>
      <c r="BL216" s="18" t="s">
        <v>122</v>
      </c>
      <c r="BM216" s="134" t="s">
        <v>303</v>
      </c>
    </row>
    <row r="217" spans="2:65" s="1" customFormat="1" ht="10">
      <c r="B217" s="33"/>
      <c r="D217" s="136" t="s">
        <v>124</v>
      </c>
      <c r="F217" s="137" t="s">
        <v>304</v>
      </c>
      <c r="I217" s="138"/>
      <c r="L217" s="33"/>
      <c r="M217" s="139"/>
      <c r="T217" s="54"/>
      <c r="AT217" s="18" t="s">
        <v>124</v>
      </c>
      <c r="AU217" s="18" t="s">
        <v>77</v>
      </c>
    </row>
    <row r="218" spans="2:65" s="1" customFormat="1" ht="24.15" customHeight="1">
      <c r="B218" s="33"/>
      <c r="C218" s="123" t="s">
        <v>305</v>
      </c>
      <c r="D218" s="123" t="s">
        <v>117</v>
      </c>
      <c r="E218" s="124" t="s">
        <v>306</v>
      </c>
      <c r="F218" s="125" t="s">
        <v>307</v>
      </c>
      <c r="G218" s="126" t="s">
        <v>19</v>
      </c>
      <c r="H218" s="127">
        <v>1</v>
      </c>
      <c r="I218" s="128"/>
      <c r="J218" s="129">
        <f>ROUND(I218*H218,2)</f>
        <v>0</v>
      </c>
      <c r="K218" s="125" t="s">
        <v>19</v>
      </c>
      <c r="L218" s="33"/>
      <c r="M218" s="130" t="s">
        <v>19</v>
      </c>
      <c r="N218" s="131" t="s">
        <v>41</v>
      </c>
      <c r="P218" s="132">
        <f>O218*H218</f>
        <v>0</v>
      </c>
      <c r="Q218" s="132">
        <v>0</v>
      </c>
      <c r="R218" s="132">
        <f>Q218*H218</f>
        <v>0</v>
      </c>
      <c r="S218" s="132">
        <v>0</v>
      </c>
      <c r="T218" s="133">
        <f>S218*H218</f>
        <v>0</v>
      </c>
      <c r="AR218" s="134" t="s">
        <v>122</v>
      </c>
      <c r="AT218" s="134" t="s">
        <v>117</v>
      </c>
      <c r="AU218" s="134" t="s">
        <v>77</v>
      </c>
      <c r="AY218" s="18" t="s">
        <v>114</v>
      </c>
      <c r="BE218" s="135">
        <f>IF(N218="základní",J218,0)</f>
        <v>0</v>
      </c>
      <c r="BF218" s="135">
        <f>IF(N218="snížená",J218,0)</f>
        <v>0</v>
      </c>
      <c r="BG218" s="135">
        <f>IF(N218="zákl. přenesená",J218,0)</f>
        <v>0</v>
      </c>
      <c r="BH218" s="135">
        <f>IF(N218="sníž. přenesená",J218,0)</f>
        <v>0</v>
      </c>
      <c r="BI218" s="135">
        <f>IF(N218="nulová",J218,0)</f>
        <v>0</v>
      </c>
      <c r="BJ218" s="18" t="s">
        <v>75</v>
      </c>
      <c r="BK218" s="135">
        <f>ROUND(I218*H218,2)</f>
        <v>0</v>
      </c>
      <c r="BL218" s="18" t="s">
        <v>122</v>
      </c>
      <c r="BM218" s="134" t="s">
        <v>308</v>
      </c>
    </row>
    <row r="219" spans="2:65" s="11" customFormat="1" ht="22.75" customHeight="1">
      <c r="B219" s="111"/>
      <c r="D219" s="112" t="s">
        <v>69</v>
      </c>
      <c r="E219" s="121" t="s">
        <v>122</v>
      </c>
      <c r="F219" s="121" t="s">
        <v>309</v>
      </c>
      <c r="I219" s="114"/>
      <c r="J219" s="122">
        <f>BK219</f>
        <v>0</v>
      </c>
      <c r="L219" s="111"/>
      <c r="M219" s="116"/>
      <c r="P219" s="117">
        <f>SUM(P220:P222)</f>
        <v>0</v>
      </c>
      <c r="R219" s="117">
        <f>SUM(R220:R222)</f>
        <v>0</v>
      </c>
      <c r="T219" s="118">
        <f>SUM(T220:T222)</f>
        <v>0</v>
      </c>
      <c r="AR219" s="112" t="s">
        <v>75</v>
      </c>
      <c r="AT219" s="119" t="s">
        <v>69</v>
      </c>
      <c r="AU219" s="119" t="s">
        <v>75</v>
      </c>
      <c r="AY219" s="112" t="s">
        <v>114</v>
      </c>
      <c r="BK219" s="120">
        <f>SUM(BK220:BK222)</f>
        <v>0</v>
      </c>
    </row>
    <row r="220" spans="2:65" s="1" customFormat="1" ht="24.15" customHeight="1">
      <c r="B220" s="33"/>
      <c r="C220" s="123" t="s">
        <v>310</v>
      </c>
      <c r="D220" s="123" t="s">
        <v>117</v>
      </c>
      <c r="E220" s="124" t="s">
        <v>311</v>
      </c>
      <c r="F220" s="125" t="s">
        <v>312</v>
      </c>
      <c r="G220" s="126" t="s">
        <v>120</v>
      </c>
      <c r="H220" s="127">
        <v>3.6459999999999999</v>
      </c>
      <c r="I220" s="128"/>
      <c r="J220" s="129">
        <f>ROUND(I220*H220,2)</f>
        <v>0</v>
      </c>
      <c r="K220" s="125" t="s">
        <v>19</v>
      </c>
      <c r="L220" s="33"/>
      <c r="M220" s="130" t="s">
        <v>19</v>
      </c>
      <c r="N220" s="131" t="s">
        <v>41</v>
      </c>
      <c r="P220" s="132">
        <f>O220*H220</f>
        <v>0</v>
      </c>
      <c r="Q220" s="132">
        <v>0</v>
      </c>
      <c r="R220" s="132">
        <f>Q220*H220</f>
        <v>0</v>
      </c>
      <c r="S220" s="132">
        <v>0</v>
      </c>
      <c r="T220" s="133">
        <f>S220*H220</f>
        <v>0</v>
      </c>
      <c r="AR220" s="134" t="s">
        <v>122</v>
      </c>
      <c r="AT220" s="134" t="s">
        <v>117</v>
      </c>
      <c r="AU220" s="134" t="s">
        <v>77</v>
      </c>
      <c r="AY220" s="18" t="s">
        <v>114</v>
      </c>
      <c r="BE220" s="135">
        <f>IF(N220="základní",J220,0)</f>
        <v>0</v>
      </c>
      <c r="BF220" s="135">
        <f>IF(N220="snížená",J220,0)</f>
        <v>0</v>
      </c>
      <c r="BG220" s="135">
        <f>IF(N220="zákl. přenesená",J220,0)</f>
        <v>0</v>
      </c>
      <c r="BH220" s="135">
        <f>IF(N220="sníž. přenesená",J220,0)</f>
        <v>0</v>
      </c>
      <c r="BI220" s="135">
        <f>IF(N220="nulová",J220,0)</f>
        <v>0</v>
      </c>
      <c r="BJ220" s="18" t="s">
        <v>75</v>
      </c>
      <c r="BK220" s="135">
        <f>ROUND(I220*H220,2)</f>
        <v>0</v>
      </c>
      <c r="BL220" s="18" t="s">
        <v>122</v>
      </c>
      <c r="BM220" s="134" t="s">
        <v>313</v>
      </c>
    </row>
    <row r="221" spans="2:65" s="1" customFormat="1" ht="10">
      <c r="B221" s="33"/>
      <c r="D221" s="136" t="s">
        <v>124</v>
      </c>
      <c r="F221" s="137" t="s">
        <v>312</v>
      </c>
      <c r="I221" s="138"/>
      <c r="L221" s="33"/>
      <c r="M221" s="139"/>
      <c r="T221" s="54"/>
      <c r="AT221" s="18" t="s">
        <v>124</v>
      </c>
      <c r="AU221" s="18" t="s">
        <v>77</v>
      </c>
    </row>
    <row r="222" spans="2:65" s="13" customFormat="1" ht="10">
      <c r="B222" s="148"/>
      <c r="D222" s="136" t="s">
        <v>128</v>
      </c>
      <c r="E222" s="149" t="s">
        <v>19</v>
      </c>
      <c r="F222" s="150" t="s">
        <v>314</v>
      </c>
      <c r="H222" s="151">
        <v>3.6459999999999999</v>
      </c>
      <c r="I222" s="152"/>
      <c r="L222" s="148"/>
      <c r="M222" s="153"/>
      <c r="T222" s="154"/>
      <c r="AT222" s="149" t="s">
        <v>128</v>
      </c>
      <c r="AU222" s="149" t="s">
        <v>77</v>
      </c>
      <c r="AV222" s="13" t="s">
        <v>77</v>
      </c>
      <c r="AW222" s="13" t="s">
        <v>32</v>
      </c>
      <c r="AX222" s="13" t="s">
        <v>75</v>
      </c>
      <c r="AY222" s="149" t="s">
        <v>114</v>
      </c>
    </row>
    <row r="223" spans="2:65" s="11" customFormat="1" ht="22.75" customHeight="1">
      <c r="B223" s="111"/>
      <c r="D223" s="112" t="s">
        <v>69</v>
      </c>
      <c r="E223" s="121" t="s">
        <v>315</v>
      </c>
      <c r="F223" s="121" t="s">
        <v>316</v>
      </c>
      <c r="I223" s="114"/>
      <c r="J223" s="122">
        <f>BK223</f>
        <v>0</v>
      </c>
      <c r="L223" s="111"/>
      <c r="M223" s="116"/>
      <c r="P223" s="117">
        <f>SUM(P224:P232)</f>
        <v>0</v>
      </c>
      <c r="R223" s="117">
        <f>SUM(R224:R232)</f>
        <v>1.44095</v>
      </c>
      <c r="T223" s="118">
        <f>SUM(T224:T232)</f>
        <v>0</v>
      </c>
      <c r="AR223" s="112" t="s">
        <v>75</v>
      </c>
      <c r="AT223" s="119" t="s">
        <v>69</v>
      </c>
      <c r="AU223" s="119" t="s">
        <v>75</v>
      </c>
      <c r="AY223" s="112" t="s">
        <v>114</v>
      </c>
      <c r="BK223" s="120">
        <f>SUM(BK224:BK232)</f>
        <v>0</v>
      </c>
    </row>
    <row r="224" spans="2:65" s="1" customFormat="1" ht="16.5" customHeight="1">
      <c r="B224" s="33"/>
      <c r="C224" s="123" t="s">
        <v>317</v>
      </c>
      <c r="D224" s="123" t="s">
        <v>117</v>
      </c>
      <c r="E224" s="124" t="s">
        <v>318</v>
      </c>
      <c r="F224" s="125" t="s">
        <v>319</v>
      </c>
      <c r="G224" s="126" t="s">
        <v>138</v>
      </c>
      <c r="H224" s="127">
        <v>8.9499999999999993</v>
      </c>
      <c r="I224" s="128"/>
      <c r="J224" s="129">
        <f>ROUND(I224*H224,2)</f>
        <v>0</v>
      </c>
      <c r="K224" s="125" t="s">
        <v>121</v>
      </c>
      <c r="L224" s="33"/>
      <c r="M224" s="130" t="s">
        <v>19</v>
      </c>
      <c r="N224" s="131" t="s">
        <v>41</v>
      </c>
      <c r="P224" s="132">
        <f>O224*H224</f>
        <v>0</v>
      </c>
      <c r="Q224" s="132">
        <v>0.161</v>
      </c>
      <c r="R224" s="132">
        <f>Q224*H224</f>
        <v>1.44095</v>
      </c>
      <c r="S224" s="132">
        <v>0</v>
      </c>
      <c r="T224" s="133">
        <f>S224*H224</f>
        <v>0</v>
      </c>
      <c r="AR224" s="134" t="s">
        <v>122</v>
      </c>
      <c r="AT224" s="134" t="s">
        <v>117</v>
      </c>
      <c r="AU224" s="134" t="s">
        <v>77</v>
      </c>
      <c r="AY224" s="18" t="s">
        <v>114</v>
      </c>
      <c r="BE224" s="135">
        <f>IF(N224="základní",J224,0)</f>
        <v>0</v>
      </c>
      <c r="BF224" s="135">
        <f>IF(N224="snížená",J224,0)</f>
        <v>0</v>
      </c>
      <c r="BG224" s="135">
        <f>IF(N224="zákl. přenesená",J224,0)</f>
        <v>0</v>
      </c>
      <c r="BH224" s="135">
        <f>IF(N224="sníž. přenesená",J224,0)</f>
        <v>0</v>
      </c>
      <c r="BI224" s="135">
        <f>IF(N224="nulová",J224,0)</f>
        <v>0</v>
      </c>
      <c r="BJ224" s="18" t="s">
        <v>75</v>
      </c>
      <c r="BK224" s="135">
        <f>ROUND(I224*H224,2)</f>
        <v>0</v>
      </c>
      <c r="BL224" s="18" t="s">
        <v>122</v>
      </c>
      <c r="BM224" s="134" t="s">
        <v>320</v>
      </c>
    </row>
    <row r="225" spans="2:65" s="1" customFormat="1" ht="18">
      <c r="B225" s="33"/>
      <c r="D225" s="136" t="s">
        <v>124</v>
      </c>
      <c r="F225" s="137" t="s">
        <v>321</v>
      </c>
      <c r="I225" s="138"/>
      <c r="L225" s="33"/>
      <c r="M225" s="139"/>
      <c r="T225" s="54"/>
      <c r="AT225" s="18" t="s">
        <v>124</v>
      </c>
      <c r="AU225" s="18" t="s">
        <v>77</v>
      </c>
    </row>
    <row r="226" spans="2:65" s="1" customFormat="1" ht="10">
      <c r="B226" s="33"/>
      <c r="D226" s="140" t="s">
        <v>126</v>
      </c>
      <c r="F226" s="141" t="s">
        <v>322</v>
      </c>
      <c r="I226" s="138"/>
      <c r="L226" s="33"/>
      <c r="M226" s="139"/>
      <c r="T226" s="54"/>
      <c r="AT226" s="18" t="s">
        <v>126</v>
      </c>
      <c r="AU226" s="18" t="s">
        <v>77</v>
      </c>
    </row>
    <row r="227" spans="2:65" s="1" customFormat="1" ht="21.75" customHeight="1">
      <c r="B227" s="33"/>
      <c r="C227" s="123" t="s">
        <v>323</v>
      </c>
      <c r="D227" s="123" t="s">
        <v>117</v>
      </c>
      <c r="E227" s="124" t="s">
        <v>324</v>
      </c>
      <c r="F227" s="125" t="s">
        <v>325</v>
      </c>
      <c r="G227" s="126" t="s">
        <v>138</v>
      </c>
      <c r="H227" s="127">
        <v>131.85</v>
      </c>
      <c r="I227" s="128"/>
      <c r="J227" s="129">
        <f>ROUND(I227*H227,2)</f>
        <v>0</v>
      </c>
      <c r="K227" s="125" t="s">
        <v>121</v>
      </c>
      <c r="L227" s="33"/>
      <c r="M227" s="130" t="s">
        <v>19</v>
      </c>
      <c r="N227" s="131" t="s">
        <v>41</v>
      </c>
      <c r="P227" s="132">
        <f>O227*H227</f>
        <v>0</v>
      </c>
      <c r="Q227" s="132">
        <v>0</v>
      </c>
      <c r="R227" s="132">
        <f>Q227*H227</f>
        <v>0</v>
      </c>
      <c r="S227" s="132">
        <v>0</v>
      </c>
      <c r="T227" s="133">
        <f>S227*H227</f>
        <v>0</v>
      </c>
      <c r="AR227" s="134" t="s">
        <v>122</v>
      </c>
      <c r="AT227" s="134" t="s">
        <v>117</v>
      </c>
      <c r="AU227" s="134" t="s">
        <v>77</v>
      </c>
      <c r="AY227" s="18" t="s">
        <v>114</v>
      </c>
      <c r="BE227" s="135">
        <f>IF(N227="základní",J227,0)</f>
        <v>0</v>
      </c>
      <c r="BF227" s="135">
        <f>IF(N227="snížená",J227,0)</f>
        <v>0</v>
      </c>
      <c r="BG227" s="135">
        <f>IF(N227="zákl. přenesená",J227,0)</f>
        <v>0</v>
      </c>
      <c r="BH227" s="135">
        <f>IF(N227="sníž. přenesená",J227,0)</f>
        <v>0</v>
      </c>
      <c r="BI227" s="135">
        <f>IF(N227="nulová",J227,0)</f>
        <v>0</v>
      </c>
      <c r="BJ227" s="18" t="s">
        <v>75</v>
      </c>
      <c r="BK227" s="135">
        <f>ROUND(I227*H227,2)</f>
        <v>0</v>
      </c>
      <c r="BL227" s="18" t="s">
        <v>122</v>
      </c>
      <c r="BM227" s="134" t="s">
        <v>326</v>
      </c>
    </row>
    <row r="228" spans="2:65" s="1" customFormat="1" ht="18">
      <c r="B228" s="33"/>
      <c r="D228" s="136" t="s">
        <v>124</v>
      </c>
      <c r="F228" s="137" t="s">
        <v>327</v>
      </c>
      <c r="I228" s="138"/>
      <c r="L228" s="33"/>
      <c r="M228" s="139"/>
      <c r="T228" s="54"/>
      <c r="AT228" s="18" t="s">
        <v>124</v>
      </c>
      <c r="AU228" s="18" t="s">
        <v>77</v>
      </c>
    </row>
    <row r="229" spans="2:65" s="1" customFormat="1" ht="10">
      <c r="B229" s="33"/>
      <c r="D229" s="140" t="s">
        <v>126</v>
      </c>
      <c r="F229" s="141" t="s">
        <v>328</v>
      </c>
      <c r="I229" s="138"/>
      <c r="L229" s="33"/>
      <c r="M229" s="139"/>
      <c r="T229" s="54"/>
      <c r="AT229" s="18" t="s">
        <v>126</v>
      </c>
      <c r="AU229" s="18" t="s">
        <v>77</v>
      </c>
    </row>
    <row r="230" spans="2:65" s="1" customFormat="1" ht="33" customHeight="1">
      <c r="B230" s="33"/>
      <c r="C230" s="123" t="s">
        <v>329</v>
      </c>
      <c r="D230" s="123" t="s">
        <v>117</v>
      </c>
      <c r="E230" s="124" t="s">
        <v>330</v>
      </c>
      <c r="F230" s="125" t="s">
        <v>331</v>
      </c>
      <c r="G230" s="126" t="s">
        <v>138</v>
      </c>
      <c r="H230" s="127">
        <v>131.85</v>
      </c>
      <c r="I230" s="128"/>
      <c r="J230" s="129">
        <f>ROUND(I230*H230,2)</f>
        <v>0</v>
      </c>
      <c r="K230" s="125" t="s">
        <v>121</v>
      </c>
      <c r="L230" s="33"/>
      <c r="M230" s="130" t="s">
        <v>19</v>
      </c>
      <c r="N230" s="131" t="s">
        <v>41</v>
      </c>
      <c r="P230" s="132">
        <f>O230*H230</f>
        <v>0</v>
      </c>
      <c r="Q230" s="132">
        <v>0</v>
      </c>
      <c r="R230" s="132">
        <f>Q230*H230</f>
        <v>0</v>
      </c>
      <c r="S230" s="132">
        <v>0</v>
      </c>
      <c r="T230" s="133">
        <f>S230*H230</f>
        <v>0</v>
      </c>
      <c r="AR230" s="134" t="s">
        <v>122</v>
      </c>
      <c r="AT230" s="134" t="s">
        <v>117</v>
      </c>
      <c r="AU230" s="134" t="s">
        <v>77</v>
      </c>
      <c r="AY230" s="18" t="s">
        <v>114</v>
      </c>
      <c r="BE230" s="135">
        <f>IF(N230="základní",J230,0)</f>
        <v>0</v>
      </c>
      <c r="BF230" s="135">
        <f>IF(N230="snížená",J230,0)</f>
        <v>0</v>
      </c>
      <c r="BG230" s="135">
        <f>IF(N230="zákl. přenesená",J230,0)</f>
        <v>0</v>
      </c>
      <c r="BH230" s="135">
        <f>IF(N230="sníž. přenesená",J230,0)</f>
        <v>0</v>
      </c>
      <c r="BI230" s="135">
        <f>IF(N230="nulová",J230,0)</f>
        <v>0</v>
      </c>
      <c r="BJ230" s="18" t="s">
        <v>75</v>
      </c>
      <c r="BK230" s="135">
        <f>ROUND(I230*H230,2)</f>
        <v>0</v>
      </c>
      <c r="BL230" s="18" t="s">
        <v>122</v>
      </c>
      <c r="BM230" s="134" t="s">
        <v>332</v>
      </c>
    </row>
    <row r="231" spans="2:65" s="1" customFormat="1" ht="27">
      <c r="B231" s="33"/>
      <c r="D231" s="136" t="s">
        <v>124</v>
      </c>
      <c r="F231" s="137" t="s">
        <v>333</v>
      </c>
      <c r="I231" s="138"/>
      <c r="L231" s="33"/>
      <c r="M231" s="139"/>
      <c r="T231" s="54"/>
      <c r="AT231" s="18" t="s">
        <v>124</v>
      </c>
      <c r="AU231" s="18" t="s">
        <v>77</v>
      </c>
    </row>
    <row r="232" spans="2:65" s="1" customFormat="1" ht="10">
      <c r="B232" s="33"/>
      <c r="D232" s="140" t="s">
        <v>126</v>
      </c>
      <c r="F232" s="141" t="s">
        <v>334</v>
      </c>
      <c r="I232" s="138"/>
      <c r="L232" s="33"/>
      <c r="M232" s="139"/>
      <c r="T232" s="54"/>
      <c r="AT232" s="18" t="s">
        <v>126</v>
      </c>
      <c r="AU232" s="18" t="s">
        <v>77</v>
      </c>
    </row>
    <row r="233" spans="2:65" s="11" customFormat="1" ht="22.75" customHeight="1">
      <c r="B233" s="111"/>
      <c r="D233" s="112" t="s">
        <v>69</v>
      </c>
      <c r="E233" s="121" t="s">
        <v>335</v>
      </c>
      <c r="F233" s="121" t="s">
        <v>336</v>
      </c>
      <c r="I233" s="114"/>
      <c r="J233" s="122">
        <f>BK233</f>
        <v>0</v>
      </c>
      <c r="L233" s="111"/>
      <c r="M233" s="116"/>
      <c r="P233" s="117">
        <f>SUM(P234:P257)</f>
        <v>0</v>
      </c>
      <c r="R233" s="117">
        <f>SUM(R234:R257)</f>
        <v>2.2015476</v>
      </c>
      <c r="T233" s="118">
        <f>SUM(T234:T257)</f>
        <v>0.97265000000000001</v>
      </c>
      <c r="AR233" s="112" t="s">
        <v>75</v>
      </c>
      <c r="AT233" s="119" t="s">
        <v>69</v>
      </c>
      <c r="AU233" s="119" t="s">
        <v>75</v>
      </c>
      <c r="AY233" s="112" t="s">
        <v>114</v>
      </c>
      <c r="BK233" s="120">
        <f>SUM(BK234:BK257)</f>
        <v>0</v>
      </c>
    </row>
    <row r="234" spans="2:65" s="1" customFormat="1" ht="24.15" customHeight="1">
      <c r="B234" s="33"/>
      <c r="C234" s="123" t="s">
        <v>337</v>
      </c>
      <c r="D234" s="123" t="s">
        <v>117</v>
      </c>
      <c r="E234" s="124" t="s">
        <v>338</v>
      </c>
      <c r="F234" s="125" t="s">
        <v>339</v>
      </c>
      <c r="G234" s="126" t="s">
        <v>138</v>
      </c>
      <c r="H234" s="127">
        <v>34.619999999999997</v>
      </c>
      <c r="I234" s="128"/>
      <c r="J234" s="129">
        <f>ROUND(I234*H234,2)</f>
        <v>0</v>
      </c>
      <c r="K234" s="125" t="s">
        <v>121</v>
      </c>
      <c r="L234" s="33"/>
      <c r="M234" s="130" t="s">
        <v>19</v>
      </c>
      <c r="N234" s="131" t="s">
        <v>41</v>
      </c>
      <c r="P234" s="132">
        <f>O234*H234</f>
        <v>0</v>
      </c>
      <c r="Q234" s="132">
        <v>4.6000000000000001E-4</v>
      </c>
      <c r="R234" s="132">
        <f>Q234*H234</f>
        <v>1.59252E-2</v>
      </c>
      <c r="S234" s="132">
        <v>0</v>
      </c>
      <c r="T234" s="133">
        <f>S234*H234</f>
        <v>0</v>
      </c>
      <c r="AR234" s="134" t="s">
        <v>122</v>
      </c>
      <c r="AT234" s="134" t="s">
        <v>117</v>
      </c>
      <c r="AU234" s="134" t="s">
        <v>77</v>
      </c>
      <c r="AY234" s="18" t="s">
        <v>114</v>
      </c>
      <c r="BE234" s="135">
        <f>IF(N234="základní",J234,0)</f>
        <v>0</v>
      </c>
      <c r="BF234" s="135">
        <f>IF(N234="snížená",J234,0)</f>
        <v>0</v>
      </c>
      <c r="BG234" s="135">
        <f>IF(N234="zákl. přenesená",J234,0)</f>
        <v>0</v>
      </c>
      <c r="BH234" s="135">
        <f>IF(N234="sníž. přenesená",J234,0)</f>
        <v>0</v>
      </c>
      <c r="BI234" s="135">
        <f>IF(N234="nulová",J234,0)</f>
        <v>0</v>
      </c>
      <c r="BJ234" s="18" t="s">
        <v>75</v>
      </c>
      <c r="BK234" s="135">
        <f>ROUND(I234*H234,2)</f>
        <v>0</v>
      </c>
      <c r="BL234" s="18" t="s">
        <v>122</v>
      </c>
      <c r="BM234" s="134" t="s">
        <v>340</v>
      </c>
    </row>
    <row r="235" spans="2:65" s="1" customFormat="1" ht="18">
      <c r="B235" s="33"/>
      <c r="D235" s="136" t="s">
        <v>124</v>
      </c>
      <c r="F235" s="137" t="s">
        <v>341</v>
      </c>
      <c r="I235" s="138"/>
      <c r="L235" s="33"/>
      <c r="M235" s="139"/>
      <c r="T235" s="54"/>
      <c r="AT235" s="18" t="s">
        <v>124</v>
      </c>
      <c r="AU235" s="18" t="s">
        <v>77</v>
      </c>
    </row>
    <row r="236" spans="2:65" s="1" customFormat="1" ht="10">
      <c r="B236" s="33"/>
      <c r="D236" s="140" t="s">
        <v>126</v>
      </c>
      <c r="F236" s="141" t="s">
        <v>342</v>
      </c>
      <c r="I236" s="138"/>
      <c r="L236" s="33"/>
      <c r="M236" s="139"/>
      <c r="T236" s="54"/>
      <c r="AT236" s="18" t="s">
        <v>126</v>
      </c>
      <c r="AU236" s="18" t="s">
        <v>77</v>
      </c>
    </row>
    <row r="237" spans="2:65" s="12" customFormat="1" ht="10">
      <c r="B237" s="142"/>
      <c r="D237" s="136" t="s">
        <v>128</v>
      </c>
      <c r="E237" s="143" t="s">
        <v>19</v>
      </c>
      <c r="F237" s="144" t="s">
        <v>343</v>
      </c>
      <c r="H237" s="143" t="s">
        <v>19</v>
      </c>
      <c r="I237" s="145"/>
      <c r="L237" s="142"/>
      <c r="M237" s="146"/>
      <c r="T237" s="147"/>
      <c r="AT237" s="143" t="s">
        <v>128</v>
      </c>
      <c r="AU237" s="143" t="s">
        <v>77</v>
      </c>
      <c r="AV237" s="12" t="s">
        <v>75</v>
      </c>
      <c r="AW237" s="12" t="s">
        <v>32</v>
      </c>
      <c r="AX237" s="12" t="s">
        <v>70</v>
      </c>
      <c r="AY237" s="143" t="s">
        <v>114</v>
      </c>
    </row>
    <row r="238" spans="2:65" s="13" customFormat="1" ht="10">
      <c r="B238" s="148"/>
      <c r="D238" s="136" t="s">
        <v>128</v>
      </c>
      <c r="E238" s="149" t="s">
        <v>19</v>
      </c>
      <c r="F238" s="150" t="s">
        <v>344</v>
      </c>
      <c r="H238" s="151">
        <v>18.850000000000001</v>
      </c>
      <c r="I238" s="152"/>
      <c r="L238" s="148"/>
      <c r="M238" s="153"/>
      <c r="T238" s="154"/>
      <c r="AT238" s="149" t="s">
        <v>128</v>
      </c>
      <c r="AU238" s="149" t="s">
        <v>77</v>
      </c>
      <c r="AV238" s="13" t="s">
        <v>77</v>
      </c>
      <c r="AW238" s="13" t="s">
        <v>32</v>
      </c>
      <c r="AX238" s="13" t="s">
        <v>70</v>
      </c>
      <c r="AY238" s="149" t="s">
        <v>114</v>
      </c>
    </row>
    <row r="239" spans="2:65" s="12" customFormat="1" ht="10">
      <c r="B239" s="142"/>
      <c r="D239" s="136" t="s">
        <v>128</v>
      </c>
      <c r="E239" s="143" t="s">
        <v>19</v>
      </c>
      <c r="F239" s="144" t="s">
        <v>345</v>
      </c>
      <c r="H239" s="143" t="s">
        <v>19</v>
      </c>
      <c r="I239" s="145"/>
      <c r="L239" s="142"/>
      <c r="M239" s="146"/>
      <c r="T239" s="147"/>
      <c r="AT239" s="143" t="s">
        <v>128</v>
      </c>
      <c r="AU239" s="143" t="s">
        <v>77</v>
      </c>
      <c r="AV239" s="12" t="s">
        <v>75</v>
      </c>
      <c r="AW239" s="12" t="s">
        <v>32</v>
      </c>
      <c r="AX239" s="12" t="s">
        <v>70</v>
      </c>
      <c r="AY239" s="143" t="s">
        <v>114</v>
      </c>
    </row>
    <row r="240" spans="2:65" s="13" customFormat="1" ht="10">
      <c r="B240" s="148"/>
      <c r="D240" s="136" t="s">
        <v>128</v>
      </c>
      <c r="E240" s="149" t="s">
        <v>19</v>
      </c>
      <c r="F240" s="150" t="s">
        <v>346</v>
      </c>
      <c r="H240" s="151">
        <v>15.77</v>
      </c>
      <c r="I240" s="152"/>
      <c r="L240" s="148"/>
      <c r="M240" s="153"/>
      <c r="T240" s="154"/>
      <c r="AT240" s="149" t="s">
        <v>128</v>
      </c>
      <c r="AU240" s="149" t="s">
        <v>77</v>
      </c>
      <c r="AV240" s="13" t="s">
        <v>77</v>
      </c>
      <c r="AW240" s="13" t="s">
        <v>32</v>
      </c>
      <c r="AX240" s="13" t="s">
        <v>70</v>
      </c>
      <c r="AY240" s="149" t="s">
        <v>114</v>
      </c>
    </row>
    <row r="241" spans="2:65" s="14" customFormat="1" ht="10">
      <c r="B241" s="155"/>
      <c r="D241" s="136" t="s">
        <v>128</v>
      </c>
      <c r="E241" s="156" t="s">
        <v>19</v>
      </c>
      <c r="F241" s="157" t="s">
        <v>135</v>
      </c>
      <c r="H241" s="158">
        <v>34.619999999999997</v>
      </c>
      <c r="I241" s="159"/>
      <c r="L241" s="155"/>
      <c r="M241" s="160"/>
      <c r="T241" s="161"/>
      <c r="AT241" s="156" t="s">
        <v>128</v>
      </c>
      <c r="AU241" s="156" t="s">
        <v>77</v>
      </c>
      <c r="AV241" s="14" t="s">
        <v>122</v>
      </c>
      <c r="AW241" s="14" t="s">
        <v>32</v>
      </c>
      <c r="AX241" s="14" t="s">
        <v>75</v>
      </c>
      <c r="AY241" s="156" t="s">
        <v>114</v>
      </c>
    </row>
    <row r="242" spans="2:65" s="1" customFormat="1" ht="24.15" customHeight="1">
      <c r="B242" s="33"/>
      <c r="C242" s="123" t="s">
        <v>347</v>
      </c>
      <c r="D242" s="123" t="s">
        <v>117</v>
      </c>
      <c r="E242" s="124" t="s">
        <v>348</v>
      </c>
      <c r="F242" s="125" t="s">
        <v>349</v>
      </c>
      <c r="G242" s="126" t="s">
        <v>138</v>
      </c>
      <c r="H242" s="127">
        <v>34.619999999999997</v>
      </c>
      <c r="I242" s="128"/>
      <c r="J242" s="129">
        <f>ROUND(I242*H242,2)</f>
        <v>0</v>
      </c>
      <c r="K242" s="125" t="s">
        <v>121</v>
      </c>
      <c r="L242" s="33"/>
      <c r="M242" s="130" t="s">
        <v>19</v>
      </c>
      <c r="N242" s="131" t="s">
        <v>41</v>
      </c>
      <c r="P242" s="132">
        <f>O242*H242</f>
        <v>0</v>
      </c>
      <c r="Q242" s="132">
        <v>5.1999999999999995E-4</v>
      </c>
      <c r="R242" s="132">
        <f>Q242*H242</f>
        <v>1.8002399999999998E-2</v>
      </c>
      <c r="S242" s="132">
        <v>0</v>
      </c>
      <c r="T242" s="133">
        <f>S242*H242</f>
        <v>0</v>
      </c>
      <c r="AR242" s="134" t="s">
        <v>122</v>
      </c>
      <c r="AT242" s="134" t="s">
        <v>117</v>
      </c>
      <c r="AU242" s="134" t="s">
        <v>77</v>
      </c>
      <c r="AY242" s="18" t="s">
        <v>114</v>
      </c>
      <c r="BE242" s="135">
        <f>IF(N242="základní",J242,0)</f>
        <v>0</v>
      </c>
      <c r="BF242" s="135">
        <f>IF(N242="snížená",J242,0)</f>
        <v>0</v>
      </c>
      <c r="BG242" s="135">
        <f>IF(N242="zákl. přenesená",J242,0)</f>
        <v>0</v>
      </c>
      <c r="BH242" s="135">
        <f>IF(N242="sníž. přenesená",J242,0)</f>
        <v>0</v>
      </c>
      <c r="BI242" s="135">
        <f>IF(N242="nulová",J242,0)</f>
        <v>0</v>
      </c>
      <c r="BJ242" s="18" t="s">
        <v>75</v>
      </c>
      <c r="BK242" s="135">
        <f>ROUND(I242*H242,2)</f>
        <v>0</v>
      </c>
      <c r="BL242" s="18" t="s">
        <v>122</v>
      </c>
      <c r="BM242" s="134" t="s">
        <v>350</v>
      </c>
    </row>
    <row r="243" spans="2:65" s="1" customFormat="1" ht="18">
      <c r="B243" s="33"/>
      <c r="D243" s="136" t="s">
        <v>124</v>
      </c>
      <c r="F243" s="137" t="s">
        <v>351</v>
      </c>
      <c r="I243" s="138"/>
      <c r="L243" s="33"/>
      <c r="M243" s="139"/>
      <c r="T243" s="54"/>
      <c r="AT243" s="18" t="s">
        <v>124</v>
      </c>
      <c r="AU243" s="18" t="s">
        <v>77</v>
      </c>
    </row>
    <row r="244" spans="2:65" s="1" customFormat="1" ht="10">
      <c r="B244" s="33"/>
      <c r="D244" s="140" t="s">
        <v>126</v>
      </c>
      <c r="F244" s="141" t="s">
        <v>352</v>
      </c>
      <c r="I244" s="138"/>
      <c r="L244" s="33"/>
      <c r="M244" s="139"/>
      <c r="T244" s="54"/>
      <c r="AT244" s="18" t="s">
        <v>126</v>
      </c>
      <c r="AU244" s="18" t="s">
        <v>77</v>
      </c>
    </row>
    <row r="245" spans="2:65" s="12" customFormat="1" ht="10">
      <c r="B245" s="142"/>
      <c r="D245" s="136" t="s">
        <v>128</v>
      </c>
      <c r="E245" s="143" t="s">
        <v>19</v>
      </c>
      <c r="F245" s="144" t="s">
        <v>343</v>
      </c>
      <c r="H245" s="143" t="s">
        <v>19</v>
      </c>
      <c r="I245" s="145"/>
      <c r="L245" s="142"/>
      <c r="M245" s="146"/>
      <c r="T245" s="147"/>
      <c r="AT245" s="143" t="s">
        <v>128</v>
      </c>
      <c r="AU245" s="143" t="s">
        <v>77</v>
      </c>
      <c r="AV245" s="12" t="s">
        <v>75</v>
      </c>
      <c r="AW245" s="12" t="s">
        <v>32</v>
      </c>
      <c r="AX245" s="12" t="s">
        <v>70</v>
      </c>
      <c r="AY245" s="143" t="s">
        <v>114</v>
      </c>
    </row>
    <row r="246" spans="2:65" s="13" customFormat="1" ht="10">
      <c r="B246" s="148"/>
      <c r="D246" s="136" t="s">
        <v>128</v>
      </c>
      <c r="E246" s="149" t="s">
        <v>19</v>
      </c>
      <c r="F246" s="150" t="s">
        <v>344</v>
      </c>
      <c r="H246" s="151">
        <v>18.850000000000001</v>
      </c>
      <c r="I246" s="152"/>
      <c r="L246" s="148"/>
      <c r="M246" s="153"/>
      <c r="T246" s="154"/>
      <c r="AT246" s="149" t="s">
        <v>128</v>
      </c>
      <c r="AU246" s="149" t="s">
        <v>77</v>
      </c>
      <c r="AV246" s="13" t="s">
        <v>77</v>
      </c>
      <c r="AW246" s="13" t="s">
        <v>32</v>
      </c>
      <c r="AX246" s="13" t="s">
        <v>70</v>
      </c>
      <c r="AY246" s="149" t="s">
        <v>114</v>
      </c>
    </row>
    <row r="247" spans="2:65" s="12" customFormat="1" ht="10">
      <c r="B247" s="142"/>
      <c r="D247" s="136" t="s">
        <v>128</v>
      </c>
      <c r="E247" s="143" t="s">
        <v>19</v>
      </c>
      <c r="F247" s="144" t="s">
        <v>345</v>
      </c>
      <c r="H247" s="143" t="s">
        <v>19</v>
      </c>
      <c r="I247" s="145"/>
      <c r="L247" s="142"/>
      <c r="M247" s="146"/>
      <c r="T247" s="147"/>
      <c r="AT247" s="143" t="s">
        <v>128</v>
      </c>
      <c r="AU247" s="143" t="s">
        <v>77</v>
      </c>
      <c r="AV247" s="12" t="s">
        <v>75</v>
      </c>
      <c r="AW247" s="12" t="s">
        <v>32</v>
      </c>
      <c r="AX247" s="12" t="s">
        <v>70</v>
      </c>
      <c r="AY247" s="143" t="s">
        <v>114</v>
      </c>
    </row>
    <row r="248" spans="2:65" s="13" customFormat="1" ht="10">
      <c r="B248" s="148"/>
      <c r="D248" s="136" t="s">
        <v>128</v>
      </c>
      <c r="E248" s="149" t="s">
        <v>19</v>
      </c>
      <c r="F248" s="150" t="s">
        <v>346</v>
      </c>
      <c r="H248" s="151">
        <v>15.77</v>
      </c>
      <c r="I248" s="152"/>
      <c r="L248" s="148"/>
      <c r="M248" s="153"/>
      <c r="T248" s="154"/>
      <c r="AT248" s="149" t="s">
        <v>128</v>
      </c>
      <c r="AU248" s="149" t="s">
        <v>77</v>
      </c>
      <c r="AV248" s="13" t="s">
        <v>77</v>
      </c>
      <c r="AW248" s="13" t="s">
        <v>32</v>
      </c>
      <c r="AX248" s="13" t="s">
        <v>70</v>
      </c>
      <c r="AY248" s="149" t="s">
        <v>114</v>
      </c>
    </row>
    <row r="249" spans="2:65" s="14" customFormat="1" ht="10">
      <c r="B249" s="155"/>
      <c r="D249" s="136" t="s">
        <v>128</v>
      </c>
      <c r="E249" s="156" t="s">
        <v>19</v>
      </c>
      <c r="F249" s="157" t="s">
        <v>135</v>
      </c>
      <c r="H249" s="158">
        <v>34.619999999999997</v>
      </c>
      <c r="I249" s="159"/>
      <c r="L249" s="155"/>
      <c r="M249" s="160"/>
      <c r="T249" s="161"/>
      <c r="AT249" s="156" t="s">
        <v>128</v>
      </c>
      <c r="AU249" s="156" t="s">
        <v>77</v>
      </c>
      <c r="AV249" s="14" t="s">
        <v>122</v>
      </c>
      <c r="AW249" s="14" t="s">
        <v>32</v>
      </c>
      <c r="AX249" s="14" t="s">
        <v>75</v>
      </c>
      <c r="AY249" s="156" t="s">
        <v>114</v>
      </c>
    </row>
    <row r="250" spans="2:65" s="1" customFormat="1" ht="24.15" customHeight="1">
      <c r="B250" s="33"/>
      <c r="C250" s="123" t="s">
        <v>353</v>
      </c>
      <c r="D250" s="123" t="s">
        <v>117</v>
      </c>
      <c r="E250" s="124" t="s">
        <v>354</v>
      </c>
      <c r="F250" s="125" t="s">
        <v>355</v>
      </c>
      <c r="G250" s="126" t="s">
        <v>138</v>
      </c>
      <c r="H250" s="127">
        <v>27.79</v>
      </c>
      <c r="I250" s="128"/>
      <c r="J250" s="129">
        <f>ROUND(I250*H250,2)</f>
        <v>0</v>
      </c>
      <c r="K250" s="125" t="s">
        <v>121</v>
      </c>
      <c r="L250" s="33"/>
      <c r="M250" s="130" t="s">
        <v>19</v>
      </c>
      <c r="N250" s="131" t="s">
        <v>41</v>
      </c>
      <c r="P250" s="132">
        <f>O250*H250</f>
        <v>0</v>
      </c>
      <c r="Q250" s="132">
        <v>7.8E-2</v>
      </c>
      <c r="R250" s="132">
        <f>Q250*H250</f>
        <v>2.1676199999999999</v>
      </c>
      <c r="S250" s="132">
        <v>3.5000000000000003E-2</v>
      </c>
      <c r="T250" s="133">
        <f>S250*H250</f>
        <v>0.97265000000000001</v>
      </c>
      <c r="AR250" s="134" t="s">
        <v>122</v>
      </c>
      <c r="AT250" s="134" t="s">
        <v>117</v>
      </c>
      <c r="AU250" s="134" t="s">
        <v>77</v>
      </c>
      <c r="AY250" s="18" t="s">
        <v>114</v>
      </c>
      <c r="BE250" s="135">
        <f>IF(N250="základní",J250,0)</f>
        <v>0</v>
      </c>
      <c r="BF250" s="135">
        <f>IF(N250="snížená",J250,0)</f>
        <v>0</v>
      </c>
      <c r="BG250" s="135">
        <f>IF(N250="zákl. přenesená",J250,0)</f>
        <v>0</v>
      </c>
      <c r="BH250" s="135">
        <f>IF(N250="sníž. přenesená",J250,0)</f>
        <v>0</v>
      </c>
      <c r="BI250" s="135">
        <f>IF(N250="nulová",J250,0)</f>
        <v>0</v>
      </c>
      <c r="BJ250" s="18" t="s">
        <v>75</v>
      </c>
      <c r="BK250" s="135">
        <f>ROUND(I250*H250,2)</f>
        <v>0</v>
      </c>
      <c r="BL250" s="18" t="s">
        <v>122</v>
      </c>
      <c r="BM250" s="134" t="s">
        <v>356</v>
      </c>
    </row>
    <row r="251" spans="2:65" s="1" customFormat="1" ht="36">
      <c r="B251" s="33"/>
      <c r="D251" s="136" t="s">
        <v>124</v>
      </c>
      <c r="F251" s="137" t="s">
        <v>357</v>
      </c>
      <c r="I251" s="138"/>
      <c r="L251" s="33"/>
      <c r="M251" s="139"/>
      <c r="T251" s="54"/>
      <c r="AT251" s="18" t="s">
        <v>124</v>
      </c>
      <c r="AU251" s="18" t="s">
        <v>77</v>
      </c>
    </row>
    <row r="252" spans="2:65" s="1" customFormat="1" ht="10">
      <c r="B252" s="33"/>
      <c r="D252" s="140" t="s">
        <v>126</v>
      </c>
      <c r="F252" s="141" t="s">
        <v>358</v>
      </c>
      <c r="I252" s="138"/>
      <c r="L252" s="33"/>
      <c r="M252" s="139"/>
      <c r="T252" s="54"/>
      <c r="AT252" s="18" t="s">
        <v>126</v>
      </c>
      <c r="AU252" s="18" t="s">
        <v>77</v>
      </c>
    </row>
    <row r="253" spans="2:65" s="12" customFormat="1" ht="10">
      <c r="B253" s="142"/>
      <c r="D253" s="136" t="s">
        <v>128</v>
      </c>
      <c r="E253" s="143" t="s">
        <v>19</v>
      </c>
      <c r="F253" s="144" t="s">
        <v>359</v>
      </c>
      <c r="H253" s="143" t="s">
        <v>19</v>
      </c>
      <c r="I253" s="145"/>
      <c r="L253" s="142"/>
      <c r="M253" s="146"/>
      <c r="T253" s="147"/>
      <c r="AT253" s="143" t="s">
        <v>128</v>
      </c>
      <c r="AU253" s="143" t="s">
        <v>77</v>
      </c>
      <c r="AV253" s="12" t="s">
        <v>75</v>
      </c>
      <c r="AW253" s="12" t="s">
        <v>32</v>
      </c>
      <c r="AX253" s="12" t="s">
        <v>70</v>
      </c>
      <c r="AY253" s="143" t="s">
        <v>114</v>
      </c>
    </row>
    <row r="254" spans="2:65" s="13" customFormat="1" ht="10">
      <c r="B254" s="148"/>
      <c r="D254" s="136" t="s">
        <v>128</v>
      </c>
      <c r="E254" s="149" t="s">
        <v>19</v>
      </c>
      <c r="F254" s="150" t="s">
        <v>360</v>
      </c>
      <c r="H254" s="151">
        <v>23.06</v>
      </c>
      <c r="I254" s="152"/>
      <c r="L254" s="148"/>
      <c r="M254" s="153"/>
      <c r="T254" s="154"/>
      <c r="AT254" s="149" t="s">
        <v>128</v>
      </c>
      <c r="AU254" s="149" t="s">
        <v>77</v>
      </c>
      <c r="AV254" s="13" t="s">
        <v>77</v>
      </c>
      <c r="AW254" s="13" t="s">
        <v>32</v>
      </c>
      <c r="AX254" s="13" t="s">
        <v>70</v>
      </c>
      <c r="AY254" s="149" t="s">
        <v>114</v>
      </c>
    </row>
    <row r="255" spans="2:65" s="12" customFormat="1" ht="10">
      <c r="B255" s="142"/>
      <c r="D255" s="136" t="s">
        <v>128</v>
      </c>
      <c r="E255" s="143" t="s">
        <v>19</v>
      </c>
      <c r="F255" s="144" t="s">
        <v>361</v>
      </c>
      <c r="H255" s="143" t="s">
        <v>19</v>
      </c>
      <c r="I255" s="145"/>
      <c r="L255" s="142"/>
      <c r="M255" s="146"/>
      <c r="T255" s="147"/>
      <c r="AT255" s="143" t="s">
        <v>128</v>
      </c>
      <c r="AU255" s="143" t="s">
        <v>77</v>
      </c>
      <c r="AV255" s="12" t="s">
        <v>75</v>
      </c>
      <c r="AW255" s="12" t="s">
        <v>32</v>
      </c>
      <c r="AX255" s="12" t="s">
        <v>70</v>
      </c>
      <c r="AY255" s="143" t="s">
        <v>114</v>
      </c>
    </row>
    <row r="256" spans="2:65" s="13" customFormat="1" ht="10">
      <c r="B256" s="148"/>
      <c r="D256" s="136" t="s">
        <v>128</v>
      </c>
      <c r="E256" s="149" t="s">
        <v>19</v>
      </c>
      <c r="F256" s="150" t="s">
        <v>362</v>
      </c>
      <c r="H256" s="151">
        <v>4.7300000000000004</v>
      </c>
      <c r="I256" s="152"/>
      <c r="L256" s="148"/>
      <c r="M256" s="153"/>
      <c r="T256" s="154"/>
      <c r="AT256" s="149" t="s">
        <v>128</v>
      </c>
      <c r="AU256" s="149" t="s">
        <v>77</v>
      </c>
      <c r="AV256" s="13" t="s">
        <v>77</v>
      </c>
      <c r="AW256" s="13" t="s">
        <v>32</v>
      </c>
      <c r="AX256" s="13" t="s">
        <v>70</v>
      </c>
      <c r="AY256" s="149" t="s">
        <v>114</v>
      </c>
    </row>
    <row r="257" spans="2:65" s="14" customFormat="1" ht="10">
      <c r="B257" s="155"/>
      <c r="D257" s="136" t="s">
        <v>128</v>
      </c>
      <c r="E257" s="156" t="s">
        <v>19</v>
      </c>
      <c r="F257" s="157" t="s">
        <v>135</v>
      </c>
      <c r="H257" s="158">
        <v>27.79</v>
      </c>
      <c r="I257" s="159"/>
      <c r="L257" s="155"/>
      <c r="M257" s="160"/>
      <c r="T257" s="161"/>
      <c r="AT257" s="156" t="s">
        <v>128</v>
      </c>
      <c r="AU257" s="156" t="s">
        <v>77</v>
      </c>
      <c r="AV257" s="14" t="s">
        <v>122</v>
      </c>
      <c r="AW257" s="14" t="s">
        <v>32</v>
      </c>
      <c r="AX257" s="14" t="s">
        <v>75</v>
      </c>
      <c r="AY257" s="156" t="s">
        <v>114</v>
      </c>
    </row>
    <row r="258" spans="2:65" s="11" customFormat="1" ht="22.75" customHeight="1">
      <c r="B258" s="111"/>
      <c r="D258" s="112" t="s">
        <v>69</v>
      </c>
      <c r="E258" s="121" t="s">
        <v>200</v>
      </c>
      <c r="F258" s="121" t="s">
        <v>363</v>
      </c>
      <c r="I258" s="114"/>
      <c r="J258" s="122">
        <f>BK258</f>
        <v>0</v>
      </c>
      <c r="L258" s="111"/>
      <c r="M258" s="116"/>
      <c r="P258" s="117">
        <f>SUM(P259:P371)</f>
        <v>0</v>
      </c>
      <c r="R258" s="117">
        <f>SUM(R259:R371)</f>
        <v>4.9997904927499999</v>
      </c>
      <c r="T258" s="118">
        <f>SUM(T259:T371)</f>
        <v>23.628860000000003</v>
      </c>
      <c r="AR258" s="112" t="s">
        <v>75</v>
      </c>
      <c r="AT258" s="119" t="s">
        <v>69</v>
      </c>
      <c r="AU258" s="119" t="s">
        <v>75</v>
      </c>
      <c r="AY258" s="112" t="s">
        <v>114</v>
      </c>
      <c r="BK258" s="120">
        <f>SUM(BK259:BK371)</f>
        <v>0</v>
      </c>
    </row>
    <row r="259" spans="2:65" s="1" customFormat="1" ht="24.15" customHeight="1">
      <c r="B259" s="33"/>
      <c r="C259" s="123" t="s">
        <v>364</v>
      </c>
      <c r="D259" s="123" t="s">
        <v>117</v>
      </c>
      <c r="E259" s="124" t="s">
        <v>365</v>
      </c>
      <c r="F259" s="125" t="s">
        <v>366</v>
      </c>
      <c r="G259" s="126" t="s">
        <v>367</v>
      </c>
      <c r="H259" s="127">
        <v>900</v>
      </c>
      <c r="I259" s="128"/>
      <c r="J259" s="129">
        <f>ROUND(I259*H259,2)</f>
        <v>0</v>
      </c>
      <c r="K259" s="125" t="s">
        <v>121</v>
      </c>
      <c r="L259" s="33"/>
      <c r="M259" s="130" t="s">
        <v>19</v>
      </c>
      <c r="N259" s="131" t="s">
        <v>41</v>
      </c>
      <c r="P259" s="132">
        <f>O259*H259</f>
        <v>0</v>
      </c>
      <c r="Q259" s="132">
        <v>0</v>
      </c>
      <c r="R259" s="132">
        <f>Q259*H259</f>
        <v>0</v>
      </c>
      <c r="S259" s="132">
        <v>0</v>
      </c>
      <c r="T259" s="133">
        <f>S259*H259</f>
        <v>0</v>
      </c>
      <c r="AR259" s="134" t="s">
        <v>122</v>
      </c>
      <c r="AT259" s="134" t="s">
        <v>117</v>
      </c>
      <c r="AU259" s="134" t="s">
        <v>77</v>
      </c>
      <c r="AY259" s="18" t="s">
        <v>114</v>
      </c>
      <c r="BE259" s="135">
        <f>IF(N259="základní",J259,0)</f>
        <v>0</v>
      </c>
      <c r="BF259" s="135">
        <f>IF(N259="snížená",J259,0)</f>
        <v>0</v>
      </c>
      <c r="BG259" s="135">
        <f>IF(N259="zákl. přenesená",J259,0)</f>
        <v>0</v>
      </c>
      <c r="BH259" s="135">
        <f>IF(N259="sníž. přenesená",J259,0)</f>
        <v>0</v>
      </c>
      <c r="BI259" s="135">
        <f>IF(N259="nulová",J259,0)</f>
        <v>0</v>
      </c>
      <c r="BJ259" s="18" t="s">
        <v>75</v>
      </c>
      <c r="BK259" s="135">
        <f>ROUND(I259*H259,2)</f>
        <v>0</v>
      </c>
      <c r="BL259" s="18" t="s">
        <v>122</v>
      </c>
      <c r="BM259" s="134" t="s">
        <v>368</v>
      </c>
    </row>
    <row r="260" spans="2:65" s="1" customFormat="1" ht="27">
      <c r="B260" s="33"/>
      <c r="D260" s="136" t="s">
        <v>124</v>
      </c>
      <c r="F260" s="137" t="s">
        <v>369</v>
      </c>
      <c r="I260" s="138"/>
      <c r="L260" s="33"/>
      <c r="M260" s="139"/>
      <c r="T260" s="54"/>
      <c r="AT260" s="18" t="s">
        <v>124</v>
      </c>
      <c r="AU260" s="18" t="s">
        <v>77</v>
      </c>
    </row>
    <row r="261" spans="2:65" s="1" customFormat="1" ht="10">
      <c r="B261" s="33"/>
      <c r="D261" s="140" t="s">
        <v>126</v>
      </c>
      <c r="F261" s="141" t="s">
        <v>370</v>
      </c>
      <c r="I261" s="138"/>
      <c r="L261" s="33"/>
      <c r="M261" s="139"/>
      <c r="T261" s="54"/>
      <c r="AT261" s="18" t="s">
        <v>126</v>
      </c>
      <c r="AU261" s="18" t="s">
        <v>77</v>
      </c>
    </row>
    <row r="262" spans="2:65" s="13" customFormat="1" ht="10">
      <c r="B262" s="148"/>
      <c r="D262" s="136" t="s">
        <v>128</v>
      </c>
      <c r="F262" s="150" t="s">
        <v>371</v>
      </c>
      <c r="H262" s="151">
        <v>900</v>
      </c>
      <c r="I262" s="152"/>
      <c r="L262" s="148"/>
      <c r="M262" s="153"/>
      <c r="T262" s="154"/>
      <c r="AT262" s="149" t="s">
        <v>128</v>
      </c>
      <c r="AU262" s="149" t="s">
        <v>77</v>
      </c>
      <c r="AV262" s="13" t="s">
        <v>77</v>
      </c>
      <c r="AW262" s="13" t="s">
        <v>4</v>
      </c>
      <c r="AX262" s="13" t="s">
        <v>75</v>
      </c>
      <c r="AY262" s="149" t="s">
        <v>114</v>
      </c>
    </row>
    <row r="263" spans="2:65" s="1" customFormat="1" ht="24.15" customHeight="1">
      <c r="B263" s="33"/>
      <c r="C263" s="123" t="s">
        <v>372</v>
      </c>
      <c r="D263" s="123" t="s">
        <v>117</v>
      </c>
      <c r="E263" s="124" t="s">
        <v>373</v>
      </c>
      <c r="F263" s="125" t="s">
        <v>374</v>
      </c>
      <c r="G263" s="126" t="s">
        <v>367</v>
      </c>
      <c r="H263" s="127">
        <v>22</v>
      </c>
      <c r="I263" s="128"/>
      <c r="J263" s="129">
        <f>ROUND(I263*H263,2)</f>
        <v>0</v>
      </c>
      <c r="K263" s="125" t="s">
        <v>121</v>
      </c>
      <c r="L263" s="33"/>
      <c r="M263" s="130" t="s">
        <v>19</v>
      </c>
      <c r="N263" s="131" t="s">
        <v>41</v>
      </c>
      <c r="P263" s="132">
        <f>O263*H263</f>
        <v>0</v>
      </c>
      <c r="Q263" s="132">
        <v>0</v>
      </c>
      <c r="R263" s="132">
        <f>Q263*H263</f>
        <v>0</v>
      </c>
      <c r="S263" s="132">
        <v>0</v>
      </c>
      <c r="T263" s="133">
        <f>S263*H263</f>
        <v>0</v>
      </c>
      <c r="AR263" s="134" t="s">
        <v>122</v>
      </c>
      <c r="AT263" s="134" t="s">
        <v>117</v>
      </c>
      <c r="AU263" s="134" t="s">
        <v>77</v>
      </c>
      <c r="AY263" s="18" t="s">
        <v>114</v>
      </c>
      <c r="BE263" s="135">
        <f>IF(N263="základní",J263,0)</f>
        <v>0</v>
      </c>
      <c r="BF263" s="135">
        <f>IF(N263="snížená",J263,0)</f>
        <v>0</v>
      </c>
      <c r="BG263" s="135">
        <f>IF(N263="zákl. přenesená",J263,0)</f>
        <v>0</v>
      </c>
      <c r="BH263" s="135">
        <f>IF(N263="sníž. přenesená",J263,0)</f>
        <v>0</v>
      </c>
      <c r="BI263" s="135">
        <f>IF(N263="nulová",J263,0)</f>
        <v>0</v>
      </c>
      <c r="BJ263" s="18" t="s">
        <v>75</v>
      </c>
      <c r="BK263" s="135">
        <f>ROUND(I263*H263,2)</f>
        <v>0</v>
      </c>
      <c r="BL263" s="18" t="s">
        <v>122</v>
      </c>
      <c r="BM263" s="134" t="s">
        <v>375</v>
      </c>
    </row>
    <row r="264" spans="2:65" s="1" customFormat="1" ht="18">
      <c r="B264" s="33"/>
      <c r="D264" s="136" t="s">
        <v>124</v>
      </c>
      <c r="F264" s="137" t="s">
        <v>376</v>
      </c>
      <c r="I264" s="138"/>
      <c r="L264" s="33"/>
      <c r="M264" s="139"/>
      <c r="T264" s="54"/>
      <c r="AT264" s="18" t="s">
        <v>124</v>
      </c>
      <c r="AU264" s="18" t="s">
        <v>77</v>
      </c>
    </row>
    <row r="265" spans="2:65" s="1" customFormat="1" ht="10">
      <c r="B265" s="33"/>
      <c r="D265" s="140" t="s">
        <v>126</v>
      </c>
      <c r="F265" s="141" t="s">
        <v>377</v>
      </c>
      <c r="I265" s="138"/>
      <c r="L265" s="33"/>
      <c r="M265" s="139"/>
      <c r="T265" s="54"/>
      <c r="AT265" s="18" t="s">
        <v>126</v>
      </c>
      <c r="AU265" s="18" t="s">
        <v>77</v>
      </c>
    </row>
    <row r="266" spans="2:65" s="12" customFormat="1" ht="10">
      <c r="B266" s="142"/>
      <c r="D266" s="136" t="s">
        <v>128</v>
      </c>
      <c r="E266" s="143" t="s">
        <v>19</v>
      </c>
      <c r="F266" s="144" t="s">
        <v>378</v>
      </c>
      <c r="H266" s="143" t="s">
        <v>19</v>
      </c>
      <c r="I266" s="145"/>
      <c r="L266" s="142"/>
      <c r="M266" s="146"/>
      <c r="T266" s="147"/>
      <c r="AT266" s="143" t="s">
        <v>128</v>
      </c>
      <c r="AU266" s="143" t="s">
        <v>77</v>
      </c>
      <c r="AV266" s="12" t="s">
        <v>75</v>
      </c>
      <c r="AW266" s="12" t="s">
        <v>32</v>
      </c>
      <c r="AX266" s="12" t="s">
        <v>70</v>
      </c>
      <c r="AY266" s="143" t="s">
        <v>114</v>
      </c>
    </row>
    <row r="267" spans="2:65" s="13" customFormat="1" ht="10">
      <c r="B267" s="148"/>
      <c r="D267" s="136" t="s">
        <v>128</v>
      </c>
      <c r="E267" s="149" t="s">
        <v>19</v>
      </c>
      <c r="F267" s="150" t="s">
        <v>77</v>
      </c>
      <c r="H267" s="151">
        <v>2</v>
      </c>
      <c r="I267" s="152"/>
      <c r="L267" s="148"/>
      <c r="M267" s="153"/>
      <c r="T267" s="154"/>
      <c r="AT267" s="149" t="s">
        <v>128</v>
      </c>
      <c r="AU267" s="149" t="s">
        <v>77</v>
      </c>
      <c r="AV267" s="13" t="s">
        <v>77</v>
      </c>
      <c r="AW267" s="13" t="s">
        <v>32</v>
      </c>
      <c r="AX267" s="13" t="s">
        <v>70</v>
      </c>
      <c r="AY267" s="149" t="s">
        <v>114</v>
      </c>
    </row>
    <row r="268" spans="2:65" s="12" customFormat="1" ht="10">
      <c r="B268" s="142"/>
      <c r="D268" s="136" t="s">
        <v>128</v>
      </c>
      <c r="E268" s="143" t="s">
        <v>19</v>
      </c>
      <c r="F268" s="144" t="s">
        <v>379</v>
      </c>
      <c r="H268" s="143" t="s">
        <v>19</v>
      </c>
      <c r="I268" s="145"/>
      <c r="L268" s="142"/>
      <c r="M268" s="146"/>
      <c r="T268" s="147"/>
      <c r="AT268" s="143" t="s">
        <v>128</v>
      </c>
      <c r="AU268" s="143" t="s">
        <v>77</v>
      </c>
      <c r="AV268" s="12" t="s">
        <v>75</v>
      </c>
      <c r="AW268" s="12" t="s">
        <v>32</v>
      </c>
      <c r="AX268" s="12" t="s">
        <v>70</v>
      </c>
      <c r="AY268" s="143" t="s">
        <v>114</v>
      </c>
    </row>
    <row r="269" spans="2:65" s="13" customFormat="1" ht="10">
      <c r="B269" s="148"/>
      <c r="D269" s="136" t="s">
        <v>128</v>
      </c>
      <c r="E269" s="149" t="s">
        <v>19</v>
      </c>
      <c r="F269" s="150" t="s">
        <v>77</v>
      </c>
      <c r="H269" s="151">
        <v>2</v>
      </c>
      <c r="I269" s="152"/>
      <c r="L269" s="148"/>
      <c r="M269" s="153"/>
      <c r="T269" s="154"/>
      <c r="AT269" s="149" t="s">
        <v>128</v>
      </c>
      <c r="AU269" s="149" t="s">
        <v>77</v>
      </c>
      <c r="AV269" s="13" t="s">
        <v>77</v>
      </c>
      <c r="AW269" s="13" t="s">
        <v>32</v>
      </c>
      <c r="AX269" s="13" t="s">
        <v>70</v>
      </c>
      <c r="AY269" s="149" t="s">
        <v>114</v>
      </c>
    </row>
    <row r="270" spans="2:65" s="12" customFormat="1" ht="10">
      <c r="B270" s="142"/>
      <c r="D270" s="136" t="s">
        <v>128</v>
      </c>
      <c r="E270" s="143" t="s">
        <v>19</v>
      </c>
      <c r="F270" s="144" t="s">
        <v>380</v>
      </c>
      <c r="H270" s="143" t="s">
        <v>19</v>
      </c>
      <c r="I270" s="145"/>
      <c r="L270" s="142"/>
      <c r="M270" s="146"/>
      <c r="T270" s="147"/>
      <c r="AT270" s="143" t="s">
        <v>128</v>
      </c>
      <c r="AU270" s="143" t="s">
        <v>77</v>
      </c>
      <c r="AV270" s="12" t="s">
        <v>75</v>
      </c>
      <c r="AW270" s="12" t="s">
        <v>32</v>
      </c>
      <c r="AX270" s="12" t="s">
        <v>70</v>
      </c>
      <c r="AY270" s="143" t="s">
        <v>114</v>
      </c>
    </row>
    <row r="271" spans="2:65" s="13" customFormat="1" ht="10">
      <c r="B271" s="148"/>
      <c r="D271" s="136" t="s">
        <v>128</v>
      </c>
      <c r="E271" s="149" t="s">
        <v>19</v>
      </c>
      <c r="F271" s="150" t="s">
        <v>77</v>
      </c>
      <c r="H271" s="151">
        <v>2</v>
      </c>
      <c r="I271" s="152"/>
      <c r="L271" s="148"/>
      <c r="M271" s="153"/>
      <c r="T271" s="154"/>
      <c r="AT271" s="149" t="s">
        <v>128</v>
      </c>
      <c r="AU271" s="149" t="s">
        <v>77</v>
      </c>
      <c r="AV271" s="13" t="s">
        <v>77</v>
      </c>
      <c r="AW271" s="13" t="s">
        <v>32</v>
      </c>
      <c r="AX271" s="13" t="s">
        <v>70</v>
      </c>
      <c r="AY271" s="149" t="s">
        <v>114</v>
      </c>
    </row>
    <row r="272" spans="2:65" s="12" customFormat="1" ht="10">
      <c r="B272" s="142"/>
      <c r="D272" s="136" t="s">
        <v>128</v>
      </c>
      <c r="E272" s="143" t="s">
        <v>19</v>
      </c>
      <c r="F272" s="144" t="s">
        <v>381</v>
      </c>
      <c r="H272" s="143" t="s">
        <v>19</v>
      </c>
      <c r="I272" s="145"/>
      <c r="L272" s="142"/>
      <c r="M272" s="146"/>
      <c r="T272" s="147"/>
      <c r="AT272" s="143" t="s">
        <v>128</v>
      </c>
      <c r="AU272" s="143" t="s">
        <v>77</v>
      </c>
      <c r="AV272" s="12" t="s">
        <v>75</v>
      </c>
      <c r="AW272" s="12" t="s">
        <v>32</v>
      </c>
      <c r="AX272" s="12" t="s">
        <v>70</v>
      </c>
      <c r="AY272" s="143" t="s">
        <v>114</v>
      </c>
    </row>
    <row r="273" spans="2:65" s="13" customFormat="1" ht="10">
      <c r="B273" s="148"/>
      <c r="D273" s="136" t="s">
        <v>128</v>
      </c>
      <c r="E273" s="149" t="s">
        <v>19</v>
      </c>
      <c r="F273" s="150" t="s">
        <v>77</v>
      </c>
      <c r="H273" s="151">
        <v>2</v>
      </c>
      <c r="I273" s="152"/>
      <c r="L273" s="148"/>
      <c r="M273" s="153"/>
      <c r="T273" s="154"/>
      <c r="AT273" s="149" t="s">
        <v>128</v>
      </c>
      <c r="AU273" s="149" t="s">
        <v>77</v>
      </c>
      <c r="AV273" s="13" t="s">
        <v>77</v>
      </c>
      <c r="AW273" s="13" t="s">
        <v>32</v>
      </c>
      <c r="AX273" s="13" t="s">
        <v>70</v>
      </c>
      <c r="AY273" s="149" t="s">
        <v>114</v>
      </c>
    </row>
    <row r="274" spans="2:65" s="12" customFormat="1" ht="10">
      <c r="B274" s="142"/>
      <c r="D274" s="136" t="s">
        <v>128</v>
      </c>
      <c r="E274" s="143" t="s">
        <v>19</v>
      </c>
      <c r="F274" s="144" t="s">
        <v>382</v>
      </c>
      <c r="H274" s="143" t="s">
        <v>19</v>
      </c>
      <c r="I274" s="145"/>
      <c r="L274" s="142"/>
      <c r="M274" s="146"/>
      <c r="T274" s="147"/>
      <c r="AT274" s="143" t="s">
        <v>128</v>
      </c>
      <c r="AU274" s="143" t="s">
        <v>77</v>
      </c>
      <c r="AV274" s="12" t="s">
        <v>75</v>
      </c>
      <c r="AW274" s="12" t="s">
        <v>32</v>
      </c>
      <c r="AX274" s="12" t="s">
        <v>70</v>
      </c>
      <c r="AY274" s="143" t="s">
        <v>114</v>
      </c>
    </row>
    <row r="275" spans="2:65" s="13" customFormat="1" ht="10">
      <c r="B275" s="148"/>
      <c r="D275" s="136" t="s">
        <v>128</v>
      </c>
      <c r="E275" s="149" t="s">
        <v>19</v>
      </c>
      <c r="F275" s="150" t="s">
        <v>77</v>
      </c>
      <c r="H275" s="151">
        <v>2</v>
      </c>
      <c r="I275" s="152"/>
      <c r="L275" s="148"/>
      <c r="M275" s="153"/>
      <c r="T275" s="154"/>
      <c r="AT275" s="149" t="s">
        <v>128</v>
      </c>
      <c r="AU275" s="149" t="s">
        <v>77</v>
      </c>
      <c r="AV275" s="13" t="s">
        <v>77</v>
      </c>
      <c r="AW275" s="13" t="s">
        <v>32</v>
      </c>
      <c r="AX275" s="13" t="s">
        <v>70</v>
      </c>
      <c r="AY275" s="149" t="s">
        <v>114</v>
      </c>
    </row>
    <row r="276" spans="2:65" s="12" customFormat="1" ht="10">
      <c r="B276" s="142"/>
      <c r="D276" s="136" t="s">
        <v>128</v>
      </c>
      <c r="E276" s="143" t="s">
        <v>19</v>
      </c>
      <c r="F276" s="144" t="s">
        <v>383</v>
      </c>
      <c r="H276" s="143" t="s">
        <v>19</v>
      </c>
      <c r="I276" s="145"/>
      <c r="L276" s="142"/>
      <c r="M276" s="146"/>
      <c r="T276" s="147"/>
      <c r="AT276" s="143" t="s">
        <v>128</v>
      </c>
      <c r="AU276" s="143" t="s">
        <v>77</v>
      </c>
      <c r="AV276" s="12" t="s">
        <v>75</v>
      </c>
      <c r="AW276" s="12" t="s">
        <v>32</v>
      </c>
      <c r="AX276" s="12" t="s">
        <v>70</v>
      </c>
      <c r="AY276" s="143" t="s">
        <v>114</v>
      </c>
    </row>
    <row r="277" spans="2:65" s="13" customFormat="1" ht="10">
      <c r="B277" s="148"/>
      <c r="D277" s="136" t="s">
        <v>128</v>
      </c>
      <c r="E277" s="149" t="s">
        <v>19</v>
      </c>
      <c r="F277" s="150" t="s">
        <v>227</v>
      </c>
      <c r="H277" s="151">
        <v>12</v>
      </c>
      <c r="I277" s="152"/>
      <c r="L277" s="148"/>
      <c r="M277" s="153"/>
      <c r="T277" s="154"/>
      <c r="AT277" s="149" t="s">
        <v>128</v>
      </c>
      <c r="AU277" s="149" t="s">
        <v>77</v>
      </c>
      <c r="AV277" s="13" t="s">
        <v>77</v>
      </c>
      <c r="AW277" s="13" t="s">
        <v>32</v>
      </c>
      <c r="AX277" s="13" t="s">
        <v>70</v>
      </c>
      <c r="AY277" s="149" t="s">
        <v>114</v>
      </c>
    </row>
    <row r="278" spans="2:65" s="14" customFormat="1" ht="10">
      <c r="B278" s="155"/>
      <c r="D278" s="136" t="s">
        <v>128</v>
      </c>
      <c r="E278" s="156" t="s">
        <v>19</v>
      </c>
      <c r="F278" s="157" t="s">
        <v>135</v>
      </c>
      <c r="H278" s="158">
        <v>22</v>
      </c>
      <c r="I278" s="159"/>
      <c r="L278" s="155"/>
      <c r="M278" s="160"/>
      <c r="T278" s="161"/>
      <c r="AT278" s="156" t="s">
        <v>128</v>
      </c>
      <c r="AU278" s="156" t="s">
        <v>77</v>
      </c>
      <c r="AV278" s="14" t="s">
        <v>122</v>
      </c>
      <c r="AW278" s="14" t="s">
        <v>32</v>
      </c>
      <c r="AX278" s="14" t="s">
        <v>75</v>
      </c>
      <c r="AY278" s="156" t="s">
        <v>114</v>
      </c>
    </row>
    <row r="279" spans="2:65" s="1" customFormat="1" ht="33" customHeight="1">
      <c r="B279" s="33"/>
      <c r="C279" s="123" t="s">
        <v>384</v>
      </c>
      <c r="D279" s="123" t="s">
        <v>117</v>
      </c>
      <c r="E279" s="124" t="s">
        <v>385</v>
      </c>
      <c r="F279" s="125" t="s">
        <v>386</v>
      </c>
      <c r="G279" s="126" t="s">
        <v>146</v>
      </c>
      <c r="H279" s="127">
        <v>19.14</v>
      </c>
      <c r="I279" s="128"/>
      <c r="J279" s="129">
        <f>ROUND(I279*H279,2)</f>
        <v>0</v>
      </c>
      <c r="K279" s="125" t="s">
        <v>121</v>
      </c>
      <c r="L279" s="33"/>
      <c r="M279" s="130" t="s">
        <v>19</v>
      </c>
      <c r="N279" s="131" t="s">
        <v>41</v>
      </c>
      <c r="P279" s="132">
        <f>O279*H279</f>
        <v>0</v>
      </c>
      <c r="Q279" s="132">
        <v>7.5900000000000002E-6</v>
      </c>
      <c r="R279" s="132">
        <f>Q279*H279</f>
        <v>1.4527260000000002E-4</v>
      </c>
      <c r="S279" s="132">
        <v>0</v>
      </c>
      <c r="T279" s="133">
        <f>S279*H279</f>
        <v>0</v>
      </c>
      <c r="AR279" s="134" t="s">
        <v>122</v>
      </c>
      <c r="AT279" s="134" t="s">
        <v>117</v>
      </c>
      <c r="AU279" s="134" t="s">
        <v>77</v>
      </c>
      <c r="AY279" s="18" t="s">
        <v>114</v>
      </c>
      <c r="BE279" s="135">
        <f>IF(N279="základní",J279,0)</f>
        <v>0</v>
      </c>
      <c r="BF279" s="135">
        <f>IF(N279="snížená",J279,0)</f>
        <v>0</v>
      </c>
      <c r="BG279" s="135">
        <f>IF(N279="zákl. přenesená",J279,0)</f>
        <v>0</v>
      </c>
      <c r="BH279" s="135">
        <f>IF(N279="sníž. přenesená",J279,0)</f>
        <v>0</v>
      </c>
      <c r="BI279" s="135">
        <f>IF(N279="nulová",J279,0)</f>
        <v>0</v>
      </c>
      <c r="BJ279" s="18" t="s">
        <v>75</v>
      </c>
      <c r="BK279" s="135">
        <f>ROUND(I279*H279,2)</f>
        <v>0</v>
      </c>
      <c r="BL279" s="18" t="s">
        <v>122</v>
      </c>
      <c r="BM279" s="134" t="s">
        <v>387</v>
      </c>
    </row>
    <row r="280" spans="2:65" s="1" customFormat="1" ht="18">
      <c r="B280" s="33"/>
      <c r="D280" s="136" t="s">
        <v>124</v>
      </c>
      <c r="F280" s="137" t="s">
        <v>388</v>
      </c>
      <c r="I280" s="138"/>
      <c r="L280" s="33"/>
      <c r="M280" s="139"/>
      <c r="T280" s="54"/>
      <c r="AT280" s="18" t="s">
        <v>124</v>
      </c>
      <c r="AU280" s="18" t="s">
        <v>77</v>
      </c>
    </row>
    <row r="281" spans="2:65" s="1" customFormat="1" ht="10">
      <c r="B281" s="33"/>
      <c r="D281" s="140" t="s">
        <v>126</v>
      </c>
      <c r="F281" s="141" t="s">
        <v>389</v>
      </c>
      <c r="I281" s="138"/>
      <c r="L281" s="33"/>
      <c r="M281" s="139"/>
      <c r="T281" s="54"/>
      <c r="AT281" s="18" t="s">
        <v>126</v>
      </c>
      <c r="AU281" s="18" t="s">
        <v>77</v>
      </c>
    </row>
    <row r="282" spans="2:65" s="13" customFormat="1" ht="10">
      <c r="B282" s="148"/>
      <c r="D282" s="136" t="s">
        <v>128</v>
      </c>
      <c r="E282" s="149" t="s">
        <v>19</v>
      </c>
      <c r="F282" s="150" t="s">
        <v>390</v>
      </c>
      <c r="H282" s="151">
        <v>19.14</v>
      </c>
      <c r="I282" s="152"/>
      <c r="L282" s="148"/>
      <c r="M282" s="153"/>
      <c r="T282" s="154"/>
      <c r="AT282" s="149" t="s">
        <v>128</v>
      </c>
      <c r="AU282" s="149" t="s">
        <v>77</v>
      </c>
      <c r="AV282" s="13" t="s">
        <v>77</v>
      </c>
      <c r="AW282" s="13" t="s">
        <v>32</v>
      </c>
      <c r="AX282" s="13" t="s">
        <v>75</v>
      </c>
      <c r="AY282" s="149" t="s">
        <v>114</v>
      </c>
    </row>
    <row r="283" spans="2:65" s="1" customFormat="1" ht="33" customHeight="1">
      <c r="B283" s="33"/>
      <c r="C283" s="123" t="s">
        <v>391</v>
      </c>
      <c r="D283" s="123" t="s">
        <v>117</v>
      </c>
      <c r="E283" s="124" t="s">
        <v>392</v>
      </c>
      <c r="F283" s="125" t="s">
        <v>393</v>
      </c>
      <c r="G283" s="126" t="s">
        <v>138</v>
      </c>
      <c r="H283" s="127">
        <v>131.85</v>
      </c>
      <c r="I283" s="128"/>
      <c r="J283" s="129">
        <f>ROUND(I283*H283,2)</f>
        <v>0</v>
      </c>
      <c r="K283" s="125" t="s">
        <v>121</v>
      </c>
      <c r="L283" s="33"/>
      <c r="M283" s="130" t="s">
        <v>19</v>
      </c>
      <c r="N283" s="131" t="s">
        <v>41</v>
      </c>
      <c r="P283" s="132">
        <f>O283*H283</f>
        <v>0</v>
      </c>
      <c r="Q283" s="132">
        <v>4.795E-5</v>
      </c>
      <c r="R283" s="132">
        <f>Q283*H283</f>
        <v>6.3222074999999996E-3</v>
      </c>
      <c r="S283" s="132">
        <v>0.115</v>
      </c>
      <c r="T283" s="133">
        <f>S283*H283</f>
        <v>15.162750000000001</v>
      </c>
      <c r="AR283" s="134" t="s">
        <v>122</v>
      </c>
      <c r="AT283" s="134" t="s">
        <v>117</v>
      </c>
      <c r="AU283" s="134" t="s">
        <v>77</v>
      </c>
      <c r="AY283" s="18" t="s">
        <v>114</v>
      </c>
      <c r="BE283" s="135">
        <f>IF(N283="základní",J283,0)</f>
        <v>0</v>
      </c>
      <c r="BF283" s="135">
        <f>IF(N283="snížená",J283,0)</f>
        <v>0</v>
      </c>
      <c r="BG283" s="135">
        <f>IF(N283="zákl. přenesená",J283,0)</f>
        <v>0</v>
      </c>
      <c r="BH283" s="135">
        <f>IF(N283="sníž. přenesená",J283,0)</f>
        <v>0</v>
      </c>
      <c r="BI283" s="135">
        <f>IF(N283="nulová",J283,0)</f>
        <v>0</v>
      </c>
      <c r="BJ283" s="18" t="s">
        <v>75</v>
      </c>
      <c r="BK283" s="135">
        <f>ROUND(I283*H283,2)</f>
        <v>0</v>
      </c>
      <c r="BL283" s="18" t="s">
        <v>122</v>
      </c>
      <c r="BM283" s="134" t="s">
        <v>394</v>
      </c>
    </row>
    <row r="284" spans="2:65" s="1" customFormat="1" ht="27">
      <c r="B284" s="33"/>
      <c r="D284" s="136" t="s">
        <v>124</v>
      </c>
      <c r="F284" s="137" t="s">
        <v>395</v>
      </c>
      <c r="I284" s="138"/>
      <c r="L284" s="33"/>
      <c r="M284" s="139"/>
      <c r="T284" s="54"/>
      <c r="AT284" s="18" t="s">
        <v>124</v>
      </c>
      <c r="AU284" s="18" t="s">
        <v>77</v>
      </c>
    </row>
    <row r="285" spans="2:65" s="1" customFormat="1" ht="10">
      <c r="B285" s="33"/>
      <c r="D285" s="140" t="s">
        <v>126</v>
      </c>
      <c r="F285" s="141" t="s">
        <v>396</v>
      </c>
      <c r="I285" s="138"/>
      <c r="L285" s="33"/>
      <c r="M285" s="139"/>
      <c r="T285" s="54"/>
      <c r="AT285" s="18" t="s">
        <v>126</v>
      </c>
      <c r="AU285" s="18" t="s">
        <v>77</v>
      </c>
    </row>
    <row r="286" spans="2:65" s="1" customFormat="1" ht="24.15" customHeight="1">
      <c r="B286" s="33"/>
      <c r="C286" s="123" t="s">
        <v>7</v>
      </c>
      <c r="D286" s="123" t="s">
        <v>117</v>
      </c>
      <c r="E286" s="124" t="s">
        <v>397</v>
      </c>
      <c r="F286" s="125" t="s">
        <v>398</v>
      </c>
      <c r="G286" s="126" t="s">
        <v>146</v>
      </c>
      <c r="H286" s="127">
        <v>14.07</v>
      </c>
      <c r="I286" s="128"/>
      <c r="J286" s="129">
        <f>ROUND(I286*H286,2)</f>
        <v>0</v>
      </c>
      <c r="K286" s="125" t="s">
        <v>121</v>
      </c>
      <c r="L286" s="33"/>
      <c r="M286" s="130" t="s">
        <v>19</v>
      </c>
      <c r="N286" s="131" t="s">
        <v>41</v>
      </c>
      <c r="P286" s="132">
        <f>O286*H286</f>
        <v>0</v>
      </c>
      <c r="Q286" s="132">
        <v>2.7559999999999998E-4</v>
      </c>
      <c r="R286" s="132">
        <f>Q286*H286</f>
        <v>3.8776919999999999E-3</v>
      </c>
      <c r="S286" s="132">
        <v>0</v>
      </c>
      <c r="T286" s="133">
        <f>S286*H286</f>
        <v>0</v>
      </c>
      <c r="AR286" s="134" t="s">
        <v>122</v>
      </c>
      <c r="AT286" s="134" t="s">
        <v>117</v>
      </c>
      <c r="AU286" s="134" t="s">
        <v>77</v>
      </c>
      <c r="AY286" s="18" t="s">
        <v>114</v>
      </c>
      <c r="BE286" s="135">
        <f>IF(N286="základní",J286,0)</f>
        <v>0</v>
      </c>
      <c r="BF286" s="135">
        <f>IF(N286="snížená",J286,0)</f>
        <v>0</v>
      </c>
      <c r="BG286" s="135">
        <f>IF(N286="zákl. přenesená",J286,0)</f>
        <v>0</v>
      </c>
      <c r="BH286" s="135">
        <f>IF(N286="sníž. přenesená",J286,0)</f>
        <v>0</v>
      </c>
      <c r="BI286" s="135">
        <f>IF(N286="nulová",J286,0)</f>
        <v>0</v>
      </c>
      <c r="BJ286" s="18" t="s">
        <v>75</v>
      </c>
      <c r="BK286" s="135">
        <f>ROUND(I286*H286,2)</f>
        <v>0</v>
      </c>
      <c r="BL286" s="18" t="s">
        <v>122</v>
      </c>
      <c r="BM286" s="134" t="s">
        <v>399</v>
      </c>
    </row>
    <row r="287" spans="2:65" s="1" customFormat="1" ht="27">
      <c r="B287" s="33"/>
      <c r="D287" s="136" t="s">
        <v>124</v>
      </c>
      <c r="F287" s="137" t="s">
        <v>400</v>
      </c>
      <c r="I287" s="138"/>
      <c r="L287" s="33"/>
      <c r="M287" s="139"/>
      <c r="T287" s="54"/>
      <c r="AT287" s="18" t="s">
        <v>124</v>
      </c>
      <c r="AU287" s="18" t="s">
        <v>77</v>
      </c>
    </row>
    <row r="288" spans="2:65" s="1" customFormat="1" ht="10">
      <c r="B288" s="33"/>
      <c r="D288" s="140" t="s">
        <v>126</v>
      </c>
      <c r="F288" s="141" t="s">
        <v>401</v>
      </c>
      <c r="I288" s="138"/>
      <c r="L288" s="33"/>
      <c r="M288" s="139"/>
      <c r="T288" s="54"/>
      <c r="AT288" s="18" t="s">
        <v>126</v>
      </c>
      <c r="AU288" s="18" t="s">
        <v>77</v>
      </c>
    </row>
    <row r="289" spans="2:65" s="12" customFormat="1" ht="10">
      <c r="B289" s="142"/>
      <c r="D289" s="136" t="s">
        <v>128</v>
      </c>
      <c r="E289" s="143" t="s">
        <v>19</v>
      </c>
      <c r="F289" s="144" t="s">
        <v>402</v>
      </c>
      <c r="H289" s="143" t="s">
        <v>19</v>
      </c>
      <c r="I289" s="145"/>
      <c r="L289" s="142"/>
      <c r="M289" s="146"/>
      <c r="T289" s="147"/>
      <c r="AT289" s="143" t="s">
        <v>128</v>
      </c>
      <c r="AU289" s="143" t="s">
        <v>77</v>
      </c>
      <c r="AV289" s="12" t="s">
        <v>75</v>
      </c>
      <c r="AW289" s="12" t="s">
        <v>32</v>
      </c>
      <c r="AX289" s="12" t="s">
        <v>70</v>
      </c>
      <c r="AY289" s="143" t="s">
        <v>114</v>
      </c>
    </row>
    <row r="290" spans="2:65" s="13" customFormat="1" ht="10">
      <c r="B290" s="148"/>
      <c r="D290" s="136" t="s">
        <v>128</v>
      </c>
      <c r="E290" s="149" t="s">
        <v>19</v>
      </c>
      <c r="F290" s="150" t="s">
        <v>403</v>
      </c>
      <c r="H290" s="151">
        <v>14.07</v>
      </c>
      <c r="I290" s="152"/>
      <c r="L290" s="148"/>
      <c r="M290" s="153"/>
      <c r="T290" s="154"/>
      <c r="AT290" s="149" t="s">
        <v>128</v>
      </c>
      <c r="AU290" s="149" t="s">
        <v>77</v>
      </c>
      <c r="AV290" s="13" t="s">
        <v>77</v>
      </c>
      <c r="AW290" s="13" t="s">
        <v>32</v>
      </c>
      <c r="AX290" s="13" t="s">
        <v>75</v>
      </c>
      <c r="AY290" s="149" t="s">
        <v>114</v>
      </c>
    </row>
    <row r="291" spans="2:65" s="1" customFormat="1" ht="24.15" customHeight="1">
      <c r="B291" s="33"/>
      <c r="C291" s="123" t="s">
        <v>404</v>
      </c>
      <c r="D291" s="123" t="s">
        <v>117</v>
      </c>
      <c r="E291" s="124" t="s">
        <v>405</v>
      </c>
      <c r="F291" s="125" t="s">
        <v>406</v>
      </c>
      <c r="G291" s="126" t="s">
        <v>146</v>
      </c>
      <c r="H291" s="127">
        <v>14.07</v>
      </c>
      <c r="I291" s="128"/>
      <c r="J291" s="129">
        <f>ROUND(I291*H291,2)</f>
        <v>0</v>
      </c>
      <c r="K291" s="125" t="s">
        <v>121</v>
      </c>
      <c r="L291" s="33"/>
      <c r="M291" s="130" t="s">
        <v>19</v>
      </c>
      <c r="N291" s="131" t="s">
        <v>41</v>
      </c>
      <c r="P291" s="132">
        <f>O291*H291</f>
        <v>0</v>
      </c>
      <c r="Q291" s="132">
        <v>0</v>
      </c>
      <c r="R291" s="132">
        <f>Q291*H291</f>
        <v>0</v>
      </c>
      <c r="S291" s="132">
        <v>0</v>
      </c>
      <c r="T291" s="133">
        <f>S291*H291</f>
        <v>0</v>
      </c>
      <c r="AR291" s="134" t="s">
        <v>122</v>
      </c>
      <c r="AT291" s="134" t="s">
        <v>117</v>
      </c>
      <c r="AU291" s="134" t="s">
        <v>77</v>
      </c>
      <c r="AY291" s="18" t="s">
        <v>114</v>
      </c>
      <c r="BE291" s="135">
        <f>IF(N291="základní",J291,0)</f>
        <v>0</v>
      </c>
      <c r="BF291" s="135">
        <f>IF(N291="snížená",J291,0)</f>
        <v>0</v>
      </c>
      <c r="BG291" s="135">
        <f>IF(N291="zákl. přenesená",J291,0)</f>
        <v>0</v>
      </c>
      <c r="BH291" s="135">
        <f>IF(N291="sníž. přenesená",J291,0)</f>
        <v>0</v>
      </c>
      <c r="BI291" s="135">
        <f>IF(N291="nulová",J291,0)</f>
        <v>0</v>
      </c>
      <c r="BJ291" s="18" t="s">
        <v>75</v>
      </c>
      <c r="BK291" s="135">
        <f>ROUND(I291*H291,2)</f>
        <v>0</v>
      </c>
      <c r="BL291" s="18" t="s">
        <v>122</v>
      </c>
      <c r="BM291" s="134" t="s">
        <v>407</v>
      </c>
    </row>
    <row r="292" spans="2:65" s="1" customFormat="1" ht="18">
      <c r="B292" s="33"/>
      <c r="D292" s="136" t="s">
        <v>124</v>
      </c>
      <c r="F292" s="137" t="s">
        <v>408</v>
      </c>
      <c r="I292" s="138"/>
      <c r="L292" s="33"/>
      <c r="M292" s="139"/>
      <c r="T292" s="54"/>
      <c r="AT292" s="18" t="s">
        <v>124</v>
      </c>
      <c r="AU292" s="18" t="s">
        <v>77</v>
      </c>
    </row>
    <row r="293" spans="2:65" s="1" customFormat="1" ht="10">
      <c r="B293" s="33"/>
      <c r="D293" s="140" t="s">
        <v>126</v>
      </c>
      <c r="F293" s="141" t="s">
        <v>409</v>
      </c>
      <c r="I293" s="138"/>
      <c r="L293" s="33"/>
      <c r="M293" s="139"/>
      <c r="T293" s="54"/>
      <c r="AT293" s="18" t="s">
        <v>126</v>
      </c>
      <c r="AU293" s="18" t="s">
        <v>77</v>
      </c>
    </row>
    <row r="294" spans="2:65" s="13" customFormat="1" ht="10">
      <c r="B294" s="148"/>
      <c r="D294" s="136" t="s">
        <v>128</v>
      </c>
      <c r="E294" s="149" t="s">
        <v>19</v>
      </c>
      <c r="F294" s="150" t="s">
        <v>403</v>
      </c>
      <c r="H294" s="151">
        <v>14.07</v>
      </c>
      <c r="I294" s="152"/>
      <c r="L294" s="148"/>
      <c r="M294" s="153"/>
      <c r="T294" s="154"/>
      <c r="AT294" s="149" t="s">
        <v>128</v>
      </c>
      <c r="AU294" s="149" t="s">
        <v>77</v>
      </c>
      <c r="AV294" s="13" t="s">
        <v>77</v>
      </c>
      <c r="AW294" s="13" t="s">
        <v>32</v>
      </c>
      <c r="AX294" s="13" t="s">
        <v>75</v>
      </c>
      <c r="AY294" s="149" t="s">
        <v>114</v>
      </c>
    </row>
    <row r="295" spans="2:65" s="1" customFormat="1" ht="16.5" customHeight="1">
      <c r="B295" s="33"/>
      <c r="C295" s="123" t="s">
        <v>410</v>
      </c>
      <c r="D295" s="123" t="s">
        <v>117</v>
      </c>
      <c r="E295" s="124" t="s">
        <v>411</v>
      </c>
      <c r="F295" s="125" t="s">
        <v>412</v>
      </c>
      <c r="G295" s="126" t="s">
        <v>146</v>
      </c>
      <c r="H295" s="127">
        <v>14.07</v>
      </c>
      <c r="I295" s="128"/>
      <c r="J295" s="129">
        <f>ROUND(I295*H295,2)</f>
        <v>0</v>
      </c>
      <c r="K295" s="125" t="s">
        <v>121</v>
      </c>
      <c r="L295" s="33"/>
      <c r="M295" s="130" t="s">
        <v>19</v>
      </c>
      <c r="N295" s="131" t="s">
        <v>41</v>
      </c>
      <c r="P295" s="132">
        <f>O295*H295</f>
        <v>0</v>
      </c>
      <c r="Q295" s="132">
        <v>1.2950000000000001E-6</v>
      </c>
      <c r="R295" s="132">
        <f>Q295*H295</f>
        <v>1.8220650000000003E-5</v>
      </c>
      <c r="S295" s="132">
        <v>0</v>
      </c>
      <c r="T295" s="133">
        <f>S295*H295</f>
        <v>0</v>
      </c>
      <c r="AR295" s="134" t="s">
        <v>122</v>
      </c>
      <c r="AT295" s="134" t="s">
        <v>117</v>
      </c>
      <c r="AU295" s="134" t="s">
        <v>77</v>
      </c>
      <c r="AY295" s="18" t="s">
        <v>114</v>
      </c>
      <c r="BE295" s="135">
        <f>IF(N295="základní",J295,0)</f>
        <v>0</v>
      </c>
      <c r="BF295" s="135">
        <f>IF(N295="snížená",J295,0)</f>
        <v>0</v>
      </c>
      <c r="BG295" s="135">
        <f>IF(N295="zákl. přenesená",J295,0)</f>
        <v>0</v>
      </c>
      <c r="BH295" s="135">
        <f>IF(N295="sníž. přenesená",J295,0)</f>
        <v>0</v>
      </c>
      <c r="BI295" s="135">
        <f>IF(N295="nulová",J295,0)</f>
        <v>0</v>
      </c>
      <c r="BJ295" s="18" t="s">
        <v>75</v>
      </c>
      <c r="BK295" s="135">
        <f>ROUND(I295*H295,2)</f>
        <v>0</v>
      </c>
      <c r="BL295" s="18" t="s">
        <v>122</v>
      </c>
      <c r="BM295" s="134" t="s">
        <v>413</v>
      </c>
    </row>
    <row r="296" spans="2:65" s="1" customFormat="1" ht="10">
      <c r="B296" s="33"/>
      <c r="D296" s="136" t="s">
        <v>124</v>
      </c>
      <c r="F296" s="137" t="s">
        <v>414</v>
      </c>
      <c r="I296" s="138"/>
      <c r="L296" s="33"/>
      <c r="M296" s="139"/>
      <c r="T296" s="54"/>
      <c r="AT296" s="18" t="s">
        <v>124</v>
      </c>
      <c r="AU296" s="18" t="s">
        <v>77</v>
      </c>
    </row>
    <row r="297" spans="2:65" s="1" customFormat="1" ht="10">
      <c r="B297" s="33"/>
      <c r="D297" s="140" t="s">
        <v>126</v>
      </c>
      <c r="F297" s="141" t="s">
        <v>415</v>
      </c>
      <c r="I297" s="138"/>
      <c r="L297" s="33"/>
      <c r="M297" s="139"/>
      <c r="T297" s="54"/>
      <c r="AT297" s="18" t="s">
        <v>126</v>
      </c>
      <c r="AU297" s="18" t="s">
        <v>77</v>
      </c>
    </row>
    <row r="298" spans="2:65" s="13" customFormat="1" ht="10">
      <c r="B298" s="148"/>
      <c r="D298" s="136" t="s">
        <v>128</v>
      </c>
      <c r="E298" s="149" t="s">
        <v>19</v>
      </c>
      <c r="F298" s="150" t="s">
        <v>403</v>
      </c>
      <c r="H298" s="151">
        <v>14.07</v>
      </c>
      <c r="I298" s="152"/>
      <c r="L298" s="148"/>
      <c r="M298" s="153"/>
      <c r="T298" s="154"/>
      <c r="AT298" s="149" t="s">
        <v>128</v>
      </c>
      <c r="AU298" s="149" t="s">
        <v>77</v>
      </c>
      <c r="AV298" s="13" t="s">
        <v>77</v>
      </c>
      <c r="AW298" s="13" t="s">
        <v>32</v>
      </c>
      <c r="AX298" s="13" t="s">
        <v>75</v>
      </c>
      <c r="AY298" s="149" t="s">
        <v>114</v>
      </c>
    </row>
    <row r="299" spans="2:65" s="1" customFormat="1" ht="24.15" customHeight="1">
      <c r="B299" s="33"/>
      <c r="C299" s="123" t="s">
        <v>416</v>
      </c>
      <c r="D299" s="123" t="s">
        <v>117</v>
      </c>
      <c r="E299" s="124" t="s">
        <v>417</v>
      </c>
      <c r="F299" s="125" t="s">
        <v>418</v>
      </c>
      <c r="G299" s="126" t="s">
        <v>138</v>
      </c>
      <c r="H299" s="127">
        <v>60.5</v>
      </c>
      <c r="I299" s="128"/>
      <c r="J299" s="129">
        <f>ROUND(I299*H299,2)</f>
        <v>0</v>
      </c>
      <c r="K299" s="125" t="s">
        <v>121</v>
      </c>
      <c r="L299" s="33"/>
      <c r="M299" s="130" t="s">
        <v>19</v>
      </c>
      <c r="N299" s="131" t="s">
        <v>41</v>
      </c>
      <c r="P299" s="132">
        <f>O299*H299</f>
        <v>0</v>
      </c>
      <c r="Q299" s="132">
        <v>0</v>
      </c>
      <c r="R299" s="132">
        <f>Q299*H299</f>
        <v>0</v>
      </c>
      <c r="S299" s="132">
        <v>5.0000000000000001E-4</v>
      </c>
      <c r="T299" s="133">
        <f>S299*H299</f>
        <v>3.0249999999999999E-2</v>
      </c>
      <c r="AR299" s="134" t="s">
        <v>122</v>
      </c>
      <c r="AT299" s="134" t="s">
        <v>117</v>
      </c>
      <c r="AU299" s="134" t="s">
        <v>77</v>
      </c>
      <c r="AY299" s="18" t="s">
        <v>114</v>
      </c>
      <c r="BE299" s="135">
        <f>IF(N299="základní",J299,0)</f>
        <v>0</v>
      </c>
      <c r="BF299" s="135">
        <f>IF(N299="snížená",J299,0)</f>
        <v>0</v>
      </c>
      <c r="BG299" s="135">
        <f>IF(N299="zákl. přenesená",J299,0)</f>
        <v>0</v>
      </c>
      <c r="BH299" s="135">
        <f>IF(N299="sníž. přenesená",J299,0)</f>
        <v>0</v>
      </c>
      <c r="BI299" s="135">
        <f>IF(N299="nulová",J299,0)</f>
        <v>0</v>
      </c>
      <c r="BJ299" s="18" t="s">
        <v>75</v>
      </c>
      <c r="BK299" s="135">
        <f>ROUND(I299*H299,2)</f>
        <v>0</v>
      </c>
      <c r="BL299" s="18" t="s">
        <v>122</v>
      </c>
      <c r="BM299" s="134" t="s">
        <v>419</v>
      </c>
    </row>
    <row r="300" spans="2:65" s="1" customFormat="1" ht="18">
      <c r="B300" s="33"/>
      <c r="D300" s="136" t="s">
        <v>124</v>
      </c>
      <c r="F300" s="137" t="s">
        <v>420</v>
      </c>
      <c r="I300" s="138"/>
      <c r="L300" s="33"/>
      <c r="M300" s="139"/>
      <c r="T300" s="54"/>
      <c r="AT300" s="18" t="s">
        <v>124</v>
      </c>
      <c r="AU300" s="18" t="s">
        <v>77</v>
      </c>
    </row>
    <row r="301" spans="2:65" s="1" customFormat="1" ht="10">
      <c r="B301" s="33"/>
      <c r="D301" s="140" t="s">
        <v>126</v>
      </c>
      <c r="F301" s="141" t="s">
        <v>421</v>
      </c>
      <c r="I301" s="138"/>
      <c r="L301" s="33"/>
      <c r="M301" s="139"/>
      <c r="T301" s="54"/>
      <c r="AT301" s="18" t="s">
        <v>126</v>
      </c>
      <c r="AU301" s="18" t="s">
        <v>77</v>
      </c>
    </row>
    <row r="302" spans="2:65" s="1" customFormat="1" ht="16.5" customHeight="1">
      <c r="B302" s="33"/>
      <c r="C302" s="123" t="s">
        <v>422</v>
      </c>
      <c r="D302" s="123" t="s">
        <v>117</v>
      </c>
      <c r="E302" s="124" t="s">
        <v>423</v>
      </c>
      <c r="F302" s="125" t="s">
        <v>424</v>
      </c>
      <c r="G302" s="126" t="s">
        <v>138</v>
      </c>
      <c r="H302" s="127">
        <v>131.85</v>
      </c>
      <c r="I302" s="128"/>
      <c r="J302" s="129">
        <f>ROUND(I302*H302,2)</f>
        <v>0</v>
      </c>
      <c r="K302" s="125" t="s">
        <v>121</v>
      </c>
      <c r="L302" s="33"/>
      <c r="M302" s="130" t="s">
        <v>19</v>
      </c>
      <c r="N302" s="131" t="s">
        <v>41</v>
      </c>
      <c r="P302" s="132">
        <f>O302*H302</f>
        <v>0</v>
      </c>
      <c r="Q302" s="132">
        <v>0</v>
      </c>
      <c r="R302" s="132">
        <f>Q302*H302</f>
        <v>0</v>
      </c>
      <c r="S302" s="132">
        <v>0.01</v>
      </c>
      <c r="T302" s="133">
        <f>S302*H302</f>
        <v>1.3185</v>
      </c>
      <c r="AR302" s="134" t="s">
        <v>122</v>
      </c>
      <c r="AT302" s="134" t="s">
        <v>117</v>
      </c>
      <c r="AU302" s="134" t="s">
        <v>77</v>
      </c>
      <c r="AY302" s="18" t="s">
        <v>114</v>
      </c>
      <c r="BE302" s="135">
        <f>IF(N302="základní",J302,0)</f>
        <v>0</v>
      </c>
      <c r="BF302" s="135">
        <f>IF(N302="snížená",J302,0)</f>
        <v>0</v>
      </c>
      <c r="BG302" s="135">
        <f>IF(N302="zákl. přenesená",J302,0)</f>
        <v>0</v>
      </c>
      <c r="BH302" s="135">
        <f>IF(N302="sníž. přenesená",J302,0)</f>
        <v>0</v>
      </c>
      <c r="BI302" s="135">
        <f>IF(N302="nulová",J302,0)</f>
        <v>0</v>
      </c>
      <c r="BJ302" s="18" t="s">
        <v>75</v>
      </c>
      <c r="BK302" s="135">
        <f>ROUND(I302*H302,2)</f>
        <v>0</v>
      </c>
      <c r="BL302" s="18" t="s">
        <v>122</v>
      </c>
      <c r="BM302" s="134" t="s">
        <v>425</v>
      </c>
    </row>
    <row r="303" spans="2:65" s="1" customFormat="1" ht="18">
      <c r="B303" s="33"/>
      <c r="D303" s="136" t="s">
        <v>124</v>
      </c>
      <c r="F303" s="137" t="s">
        <v>426</v>
      </c>
      <c r="I303" s="138"/>
      <c r="L303" s="33"/>
      <c r="M303" s="139"/>
      <c r="T303" s="54"/>
      <c r="AT303" s="18" t="s">
        <v>124</v>
      </c>
      <c r="AU303" s="18" t="s">
        <v>77</v>
      </c>
    </row>
    <row r="304" spans="2:65" s="1" customFormat="1" ht="10">
      <c r="B304" s="33"/>
      <c r="D304" s="140" t="s">
        <v>126</v>
      </c>
      <c r="F304" s="141" t="s">
        <v>427</v>
      </c>
      <c r="I304" s="138"/>
      <c r="L304" s="33"/>
      <c r="M304" s="139"/>
      <c r="T304" s="54"/>
      <c r="AT304" s="18" t="s">
        <v>126</v>
      </c>
      <c r="AU304" s="18" t="s">
        <v>77</v>
      </c>
    </row>
    <row r="305" spans="2:65" s="13" customFormat="1" ht="10">
      <c r="B305" s="148"/>
      <c r="D305" s="136" t="s">
        <v>128</v>
      </c>
      <c r="E305" s="149" t="s">
        <v>19</v>
      </c>
      <c r="F305" s="150" t="s">
        <v>428</v>
      </c>
      <c r="H305" s="151">
        <v>131.85</v>
      </c>
      <c r="I305" s="152"/>
      <c r="L305" s="148"/>
      <c r="M305" s="153"/>
      <c r="T305" s="154"/>
      <c r="AT305" s="149" t="s">
        <v>128</v>
      </c>
      <c r="AU305" s="149" t="s">
        <v>77</v>
      </c>
      <c r="AV305" s="13" t="s">
        <v>77</v>
      </c>
      <c r="AW305" s="13" t="s">
        <v>32</v>
      </c>
      <c r="AX305" s="13" t="s">
        <v>75</v>
      </c>
      <c r="AY305" s="149" t="s">
        <v>114</v>
      </c>
    </row>
    <row r="306" spans="2:65" s="1" customFormat="1" ht="21.75" customHeight="1">
      <c r="B306" s="33"/>
      <c r="C306" s="123" t="s">
        <v>429</v>
      </c>
      <c r="D306" s="123" t="s">
        <v>117</v>
      </c>
      <c r="E306" s="124" t="s">
        <v>430</v>
      </c>
      <c r="F306" s="125" t="s">
        <v>431</v>
      </c>
      <c r="G306" s="126" t="s">
        <v>432</v>
      </c>
      <c r="H306" s="127">
        <v>2</v>
      </c>
      <c r="I306" s="128"/>
      <c r="J306" s="129">
        <f>ROUND(I306*H306,2)</f>
        <v>0</v>
      </c>
      <c r="K306" s="125" t="s">
        <v>121</v>
      </c>
      <c r="L306" s="33"/>
      <c r="M306" s="130" t="s">
        <v>19</v>
      </c>
      <c r="N306" s="131" t="s">
        <v>41</v>
      </c>
      <c r="P306" s="132">
        <f>O306*H306</f>
        <v>0</v>
      </c>
      <c r="Q306" s="132">
        <v>0</v>
      </c>
      <c r="R306" s="132">
        <f>Q306*H306</f>
        <v>0</v>
      </c>
      <c r="S306" s="132">
        <v>0</v>
      </c>
      <c r="T306" s="133">
        <f>S306*H306</f>
        <v>0</v>
      </c>
      <c r="AR306" s="134" t="s">
        <v>122</v>
      </c>
      <c r="AT306" s="134" t="s">
        <v>117</v>
      </c>
      <c r="AU306" s="134" t="s">
        <v>77</v>
      </c>
      <c r="AY306" s="18" t="s">
        <v>114</v>
      </c>
      <c r="BE306" s="135">
        <f>IF(N306="základní",J306,0)</f>
        <v>0</v>
      </c>
      <c r="BF306" s="135">
        <f>IF(N306="snížená",J306,0)</f>
        <v>0</v>
      </c>
      <c r="BG306" s="135">
        <f>IF(N306="zákl. přenesená",J306,0)</f>
        <v>0</v>
      </c>
      <c r="BH306" s="135">
        <f>IF(N306="sníž. přenesená",J306,0)</f>
        <v>0</v>
      </c>
      <c r="BI306" s="135">
        <f>IF(N306="nulová",J306,0)</f>
        <v>0</v>
      </c>
      <c r="BJ306" s="18" t="s">
        <v>75</v>
      </c>
      <c r="BK306" s="135">
        <f>ROUND(I306*H306,2)</f>
        <v>0</v>
      </c>
      <c r="BL306" s="18" t="s">
        <v>122</v>
      </c>
      <c r="BM306" s="134" t="s">
        <v>433</v>
      </c>
    </row>
    <row r="307" spans="2:65" s="1" customFormat="1" ht="18">
      <c r="B307" s="33"/>
      <c r="D307" s="136" t="s">
        <v>124</v>
      </c>
      <c r="F307" s="137" t="s">
        <v>434</v>
      </c>
      <c r="I307" s="138"/>
      <c r="L307" s="33"/>
      <c r="M307" s="139"/>
      <c r="T307" s="54"/>
      <c r="AT307" s="18" t="s">
        <v>124</v>
      </c>
      <c r="AU307" s="18" t="s">
        <v>77</v>
      </c>
    </row>
    <row r="308" spans="2:65" s="1" customFormat="1" ht="10">
      <c r="B308" s="33"/>
      <c r="D308" s="140" t="s">
        <v>126</v>
      </c>
      <c r="F308" s="141" t="s">
        <v>435</v>
      </c>
      <c r="I308" s="138"/>
      <c r="L308" s="33"/>
      <c r="M308" s="139"/>
      <c r="T308" s="54"/>
      <c r="AT308" s="18" t="s">
        <v>126</v>
      </c>
      <c r="AU308" s="18" t="s">
        <v>77</v>
      </c>
    </row>
    <row r="309" spans="2:65" s="1" customFormat="1" ht="24.15" customHeight="1">
      <c r="B309" s="33"/>
      <c r="C309" s="123" t="s">
        <v>436</v>
      </c>
      <c r="D309" s="123" t="s">
        <v>117</v>
      </c>
      <c r="E309" s="124" t="s">
        <v>437</v>
      </c>
      <c r="F309" s="125" t="s">
        <v>438</v>
      </c>
      <c r="G309" s="126" t="s">
        <v>432</v>
      </c>
      <c r="H309" s="127">
        <v>60</v>
      </c>
      <c r="I309" s="128"/>
      <c r="J309" s="129">
        <f>ROUND(I309*H309,2)</f>
        <v>0</v>
      </c>
      <c r="K309" s="125" t="s">
        <v>121</v>
      </c>
      <c r="L309" s="33"/>
      <c r="M309" s="130" t="s">
        <v>19</v>
      </c>
      <c r="N309" s="131" t="s">
        <v>41</v>
      </c>
      <c r="P309" s="132">
        <f>O309*H309</f>
        <v>0</v>
      </c>
      <c r="Q309" s="132">
        <v>0</v>
      </c>
      <c r="R309" s="132">
        <f>Q309*H309</f>
        <v>0</v>
      </c>
      <c r="S309" s="132">
        <v>0</v>
      </c>
      <c r="T309" s="133">
        <f>S309*H309</f>
        <v>0</v>
      </c>
      <c r="AR309" s="134" t="s">
        <v>122</v>
      </c>
      <c r="AT309" s="134" t="s">
        <v>117</v>
      </c>
      <c r="AU309" s="134" t="s">
        <v>77</v>
      </c>
      <c r="AY309" s="18" t="s">
        <v>114</v>
      </c>
      <c r="BE309" s="135">
        <f>IF(N309="základní",J309,0)</f>
        <v>0</v>
      </c>
      <c r="BF309" s="135">
        <f>IF(N309="snížená",J309,0)</f>
        <v>0</v>
      </c>
      <c r="BG309" s="135">
        <f>IF(N309="zákl. přenesená",J309,0)</f>
        <v>0</v>
      </c>
      <c r="BH309" s="135">
        <f>IF(N309="sníž. přenesená",J309,0)</f>
        <v>0</v>
      </c>
      <c r="BI309" s="135">
        <f>IF(N309="nulová",J309,0)</f>
        <v>0</v>
      </c>
      <c r="BJ309" s="18" t="s">
        <v>75</v>
      </c>
      <c r="BK309" s="135">
        <f>ROUND(I309*H309,2)</f>
        <v>0</v>
      </c>
      <c r="BL309" s="18" t="s">
        <v>122</v>
      </c>
      <c r="BM309" s="134" t="s">
        <v>439</v>
      </c>
    </row>
    <row r="310" spans="2:65" s="1" customFormat="1" ht="18">
      <c r="B310" s="33"/>
      <c r="D310" s="136" t="s">
        <v>124</v>
      </c>
      <c r="F310" s="137" t="s">
        <v>440</v>
      </c>
      <c r="I310" s="138"/>
      <c r="L310" s="33"/>
      <c r="M310" s="139"/>
      <c r="T310" s="54"/>
      <c r="AT310" s="18" t="s">
        <v>124</v>
      </c>
      <c r="AU310" s="18" t="s">
        <v>77</v>
      </c>
    </row>
    <row r="311" spans="2:65" s="1" customFormat="1" ht="10">
      <c r="B311" s="33"/>
      <c r="D311" s="140" t="s">
        <v>126</v>
      </c>
      <c r="F311" s="141" t="s">
        <v>441</v>
      </c>
      <c r="I311" s="138"/>
      <c r="L311" s="33"/>
      <c r="M311" s="139"/>
      <c r="T311" s="54"/>
      <c r="AT311" s="18" t="s">
        <v>126</v>
      </c>
      <c r="AU311" s="18" t="s">
        <v>77</v>
      </c>
    </row>
    <row r="312" spans="2:65" s="1" customFormat="1" ht="16.5" customHeight="1">
      <c r="B312" s="33"/>
      <c r="C312" s="123" t="s">
        <v>442</v>
      </c>
      <c r="D312" s="123" t="s">
        <v>117</v>
      </c>
      <c r="E312" s="124" t="s">
        <v>443</v>
      </c>
      <c r="F312" s="125" t="s">
        <v>444</v>
      </c>
      <c r="G312" s="126" t="s">
        <v>146</v>
      </c>
      <c r="H312" s="127">
        <v>17.37</v>
      </c>
      <c r="I312" s="128"/>
      <c r="J312" s="129">
        <f>ROUND(I312*H312,2)</f>
        <v>0</v>
      </c>
      <c r="K312" s="125" t="s">
        <v>121</v>
      </c>
      <c r="L312" s="33"/>
      <c r="M312" s="130" t="s">
        <v>19</v>
      </c>
      <c r="N312" s="131" t="s">
        <v>41</v>
      </c>
      <c r="P312" s="132">
        <f>O312*H312</f>
        <v>0</v>
      </c>
      <c r="Q312" s="132">
        <v>8.0000000000000007E-5</v>
      </c>
      <c r="R312" s="132">
        <f>Q312*H312</f>
        <v>1.3896000000000002E-3</v>
      </c>
      <c r="S312" s="132">
        <v>1.7999999999999999E-2</v>
      </c>
      <c r="T312" s="133">
        <f>S312*H312</f>
        <v>0.31265999999999999</v>
      </c>
      <c r="AR312" s="134" t="s">
        <v>122</v>
      </c>
      <c r="AT312" s="134" t="s">
        <v>117</v>
      </c>
      <c r="AU312" s="134" t="s">
        <v>77</v>
      </c>
      <c r="AY312" s="18" t="s">
        <v>114</v>
      </c>
      <c r="BE312" s="135">
        <f>IF(N312="základní",J312,0)</f>
        <v>0</v>
      </c>
      <c r="BF312" s="135">
        <f>IF(N312="snížená",J312,0)</f>
        <v>0</v>
      </c>
      <c r="BG312" s="135">
        <f>IF(N312="zákl. přenesená",J312,0)</f>
        <v>0</v>
      </c>
      <c r="BH312" s="135">
        <f>IF(N312="sníž. přenesená",J312,0)</f>
        <v>0</v>
      </c>
      <c r="BI312" s="135">
        <f>IF(N312="nulová",J312,0)</f>
        <v>0</v>
      </c>
      <c r="BJ312" s="18" t="s">
        <v>75</v>
      </c>
      <c r="BK312" s="135">
        <f>ROUND(I312*H312,2)</f>
        <v>0</v>
      </c>
      <c r="BL312" s="18" t="s">
        <v>122</v>
      </c>
      <c r="BM312" s="134" t="s">
        <v>445</v>
      </c>
    </row>
    <row r="313" spans="2:65" s="1" customFormat="1" ht="10">
      <c r="B313" s="33"/>
      <c r="D313" s="136" t="s">
        <v>124</v>
      </c>
      <c r="F313" s="137" t="s">
        <v>446</v>
      </c>
      <c r="I313" s="138"/>
      <c r="L313" s="33"/>
      <c r="M313" s="139"/>
      <c r="T313" s="54"/>
      <c r="AT313" s="18" t="s">
        <v>124</v>
      </c>
      <c r="AU313" s="18" t="s">
        <v>77</v>
      </c>
    </row>
    <row r="314" spans="2:65" s="1" customFormat="1" ht="10">
      <c r="B314" s="33"/>
      <c r="D314" s="140" t="s">
        <v>126</v>
      </c>
      <c r="F314" s="141" t="s">
        <v>447</v>
      </c>
      <c r="I314" s="138"/>
      <c r="L314" s="33"/>
      <c r="M314" s="139"/>
      <c r="T314" s="54"/>
      <c r="AT314" s="18" t="s">
        <v>126</v>
      </c>
      <c r="AU314" s="18" t="s">
        <v>77</v>
      </c>
    </row>
    <row r="315" spans="2:65" s="13" customFormat="1" ht="10">
      <c r="B315" s="148"/>
      <c r="D315" s="136" t="s">
        <v>128</v>
      </c>
      <c r="E315" s="149" t="s">
        <v>19</v>
      </c>
      <c r="F315" s="150" t="s">
        <v>448</v>
      </c>
      <c r="H315" s="151">
        <v>17.37</v>
      </c>
      <c r="I315" s="152"/>
      <c r="L315" s="148"/>
      <c r="M315" s="153"/>
      <c r="T315" s="154"/>
      <c r="AT315" s="149" t="s">
        <v>128</v>
      </c>
      <c r="AU315" s="149" t="s">
        <v>77</v>
      </c>
      <c r="AV315" s="13" t="s">
        <v>77</v>
      </c>
      <c r="AW315" s="13" t="s">
        <v>32</v>
      </c>
      <c r="AX315" s="13" t="s">
        <v>75</v>
      </c>
      <c r="AY315" s="149" t="s">
        <v>114</v>
      </c>
    </row>
    <row r="316" spans="2:65" s="1" customFormat="1" ht="33" customHeight="1">
      <c r="B316" s="33"/>
      <c r="C316" s="123" t="s">
        <v>449</v>
      </c>
      <c r="D316" s="123" t="s">
        <v>117</v>
      </c>
      <c r="E316" s="124" t="s">
        <v>450</v>
      </c>
      <c r="F316" s="125" t="s">
        <v>451</v>
      </c>
      <c r="G316" s="126" t="s">
        <v>138</v>
      </c>
      <c r="H316" s="127">
        <v>97.21</v>
      </c>
      <c r="I316" s="128"/>
      <c r="J316" s="129">
        <f>ROUND(I316*H316,2)</f>
        <v>0</v>
      </c>
      <c r="K316" s="125" t="s">
        <v>121</v>
      </c>
      <c r="L316" s="33"/>
      <c r="M316" s="130" t="s">
        <v>19</v>
      </c>
      <c r="N316" s="131" t="s">
        <v>41</v>
      </c>
      <c r="P316" s="132">
        <f>O316*H316</f>
        <v>0</v>
      </c>
      <c r="Q316" s="132">
        <v>0</v>
      </c>
      <c r="R316" s="132">
        <f>Q316*H316</f>
        <v>0</v>
      </c>
      <c r="S316" s="132">
        <v>7.0000000000000007E-2</v>
      </c>
      <c r="T316" s="133">
        <f>S316*H316</f>
        <v>6.8047000000000004</v>
      </c>
      <c r="AR316" s="134" t="s">
        <v>122</v>
      </c>
      <c r="AT316" s="134" t="s">
        <v>117</v>
      </c>
      <c r="AU316" s="134" t="s">
        <v>77</v>
      </c>
      <c r="AY316" s="18" t="s">
        <v>114</v>
      </c>
      <c r="BE316" s="135">
        <f>IF(N316="základní",J316,0)</f>
        <v>0</v>
      </c>
      <c r="BF316" s="135">
        <f>IF(N316="snížená",J316,0)</f>
        <v>0</v>
      </c>
      <c r="BG316" s="135">
        <f>IF(N316="zákl. přenesená",J316,0)</f>
        <v>0</v>
      </c>
      <c r="BH316" s="135">
        <f>IF(N316="sníž. přenesená",J316,0)</f>
        <v>0</v>
      </c>
      <c r="BI316" s="135">
        <f>IF(N316="nulová",J316,0)</f>
        <v>0</v>
      </c>
      <c r="BJ316" s="18" t="s">
        <v>75</v>
      </c>
      <c r="BK316" s="135">
        <f>ROUND(I316*H316,2)</f>
        <v>0</v>
      </c>
      <c r="BL316" s="18" t="s">
        <v>122</v>
      </c>
      <c r="BM316" s="134" t="s">
        <v>452</v>
      </c>
    </row>
    <row r="317" spans="2:65" s="1" customFormat="1" ht="18">
      <c r="B317" s="33"/>
      <c r="D317" s="136" t="s">
        <v>124</v>
      </c>
      <c r="F317" s="137" t="s">
        <v>453</v>
      </c>
      <c r="I317" s="138"/>
      <c r="L317" s="33"/>
      <c r="M317" s="139"/>
      <c r="T317" s="54"/>
      <c r="AT317" s="18" t="s">
        <v>124</v>
      </c>
      <c r="AU317" s="18" t="s">
        <v>77</v>
      </c>
    </row>
    <row r="318" spans="2:65" s="1" customFormat="1" ht="10">
      <c r="B318" s="33"/>
      <c r="D318" s="140" t="s">
        <v>126</v>
      </c>
      <c r="F318" s="141" t="s">
        <v>454</v>
      </c>
      <c r="I318" s="138"/>
      <c r="L318" s="33"/>
      <c r="M318" s="139"/>
      <c r="T318" s="54"/>
      <c r="AT318" s="18" t="s">
        <v>126</v>
      </c>
      <c r="AU318" s="18" t="s">
        <v>77</v>
      </c>
    </row>
    <row r="319" spans="2:65" s="12" customFormat="1" ht="10">
      <c r="B319" s="142"/>
      <c r="D319" s="136" t="s">
        <v>128</v>
      </c>
      <c r="E319" s="143" t="s">
        <v>19</v>
      </c>
      <c r="F319" s="144" t="s">
        <v>455</v>
      </c>
      <c r="H319" s="143" t="s">
        <v>19</v>
      </c>
      <c r="I319" s="145"/>
      <c r="L319" s="142"/>
      <c r="M319" s="146"/>
      <c r="T319" s="147"/>
      <c r="AT319" s="143" t="s">
        <v>128</v>
      </c>
      <c r="AU319" s="143" t="s">
        <v>77</v>
      </c>
      <c r="AV319" s="12" t="s">
        <v>75</v>
      </c>
      <c r="AW319" s="12" t="s">
        <v>32</v>
      </c>
      <c r="AX319" s="12" t="s">
        <v>70</v>
      </c>
      <c r="AY319" s="143" t="s">
        <v>114</v>
      </c>
    </row>
    <row r="320" spans="2:65" s="13" customFormat="1" ht="10">
      <c r="B320" s="148"/>
      <c r="D320" s="136" t="s">
        <v>128</v>
      </c>
      <c r="E320" s="149" t="s">
        <v>19</v>
      </c>
      <c r="F320" s="150" t="s">
        <v>456</v>
      </c>
      <c r="H320" s="151">
        <v>34.799999999999997</v>
      </c>
      <c r="I320" s="152"/>
      <c r="L320" s="148"/>
      <c r="M320" s="153"/>
      <c r="T320" s="154"/>
      <c r="AT320" s="149" t="s">
        <v>128</v>
      </c>
      <c r="AU320" s="149" t="s">
        <v>77</v>
      </c>
      <c r="AV320" s="13" t="s">
        <v>77</v>
      </c>
      <c r="AW320" s="13" t="s">
        <v>32</v>
      </c>
      <c r="AX320" s="13" t="s">
        <v>70</v>
      </c>
      <c r="AY320" s="149" t="s">
        <v>114</v>
      </c>
    </row>
    <row r="321" spans="2:65" s="12" customFormat="1" ht="10">
      <c r="B321" s="142"/>
      <c r="D321" s="136" t="s">
        <v>128</v>
      </c>
      <c r="E321" s="143" t="s">
        <v>19</v>
      </c>
      <c r="F321" s="144" t="s">
        <v>359</v>
      </c>
      <c r="H321" s="143" t="s">
        <v>19</v>
      </c>
      <c r="I321" s="145"/>
      <c r="L321" s="142"/>
      <c r="M321" s="146"/>
      <c r="T321" s="147"/>
      <c r="AT321" s="143" t="s">
        <v>128</v>
      </c>
      <c r="AU321" s="143" t="s">
        <v>77</v>
      </c>
      <c r="AV321" s="12" t="s">
        <v>75</v>
      </c>
      <c r="AW321" s="12" t="s">
        <v>32</v>
      </c>
      <c r="AX321" s="12" t="s">
        <v>70</v>
      </c>
      <c r="AY321" s="143" t="s">
        <v>114</v>
      </c>
    </row>
    <row r="322" spans="2:65" s="13" customFormat="1" ht="10">
      <c r="B322" s="148"/>
      <c r="D322" s="136" t="s">
        <v>128</v>
      </c>
      <c r="E322" s="149" t="s">
        <v>19</v>
      </c>
      <c r="F322" s="150" t="s">
        <v>360</v>
      </c>
      <c r="H322" s="151">
        <v>23.06</v>
      </c>
      <c r="I322" s="152"/>
      <c r="L322" s="148"/>
      <c r="M322" s="153"/>
      <c r="T322" s="154"/>
      <c r="AT322" s="149" t="s">
        <v>128</v>
      </c>
      <c r="AU322" s="149" t="s">
        <v>77</v>
      </c>
      <c r="AV322" s="13" t="s">
        <v>77</v>
      </c>
      <c r="AW322" s="13" t="s">
        <v>32</v>
      </c>
      <c r="AX322" s="13" t="s">
        <v>70</v>
      </c>
      <c r="AY322" s="149" t="s">
        <v>114</v>
      </c>
    </row>
    <row r="323" spans="2:65" s="12" customFormat="1" ht="10">
      <c r="B323" s="142"/>
      <c r="D323" s="136" t="s">
        <v>128</v>
      </c>
      <c r="E323" s="143" t="s">
        <v>19</v>
      </c>
      <c r="F323" s="144" t="s">
        <v>361</v>
      </c>
      <c r="H323" s="143" t="s">
        <v>19</v>
      </c>
      <c r="I323" s="145"/>
      <c r="L323" s="142"/>
      <c r="M323" s="146"/>
      <c r="T323" s="147"/>
      <c r="AT323" s="143" t="s">
        <v>128</v>
      </c>
      <c r="AU323" s="143" t="s">
        <v>77</v>
      </c>
      <c r="AV323" s="12" t="s">
        <v>75</v>
      </c>
      <c r="AW323" s="12" t="s">
        <v>32</v>
      </c>
      <c r="AX323" s="12" t="s">
        <v>70</v>
      </c>
      <c r="AY323" s="143" t="s">
        <v>114</v>
      </c>
    </row>
    <row r="324" spans="2:65" s="13" customFormat="1" ht="10">
      <c r="B324" s="148"/>
      <c r="D324" s="136" t="s">
        <v>128</v>
      </c>
      <c r="E324" s="149" t="s">
        <v>19</v>
      </c>
      <c r="F324" s="150" t="s">
        <v>362</v>
      </c>
      <c r="H324" s="151">
        <v>4.7300000000000004</v>
      </c>
      <c r="I324" s="152"/>
      <c r="L324" s="148"/>
      <c r="M324" s="153"/>
      <c r="T324" s="154"/>
      <c r="AT324" s="149" t="s">
        <v>128</v>
      </c>
      <c r="AU324" s="149" t="s">
        <v>77</v>
      </c>
      <c r="AV324" s="13" t="s">
        <v>77</v>
      </c>
      <c r="AW324" s="13" t="s">
        <v>32</v>
      </c>
      <c r="AX324" s="13" t="s">
        <v>70</v>
      </c>
      <c r="AY324" s="149" t="s">
        <v>114</v>
      </c>
    </row>
    <row r="325" spans="2:65" s="12" customFormat="1" ht="10">
      <c r="B325" s="142"/>
      <c r="D325" s="136" t="s">
        <v>128</v>
      </c>
      <c r="E325" s="143" t="s">
        <v>19</v>
      </c>
      <c r="F325" s="144" t="s">
        <v>457</v>
      </c>
      <c r="H325" s="143" t="s">
        <v>19</v>
      </c>
      <c r="I325" s="145"/>
      <c r="L325" s="142"/>
      <c r="M325" s="146"/>
      <c r="T325" s="147"/>
      <c r="AT325" s="143" t="s">
        <v>128</v>
      </c>
      <c r="AU325" s="143" t="s">
        <v>77</v>
      </c>
      <c r="AV325" s="12" t="s">
        <v>75</v>
      </c>
      <c r="AW325" s="12" t="s">
        <v>32</v>
      </c>
      <c r="AX325" s="12" t="s">
        <v>70</v>
      </c>
      <c r="AY325" s="143" t="s">
        <v>114</v>
      </c>
    </row>
    <row r="326" spans="2:65" s="13" customFormat="1" ht="10">
      <c r="B326" s="148"/>
      <c r="D326" s="136" t="s">
        <v>128</v>
      </c>
      <c r="E326" s="149" t="s">
        <v>19</v>
      </c>
      <c r="F326" s="150" t="s">
        <v>458</v>
      </c>
      <c r="H326" s="151">
        <v>34.619999999999997</v>
      </c>
      <c r="I326" s="152"/>
      <c r="L326" s="148"/>
      <c r="M326" s="153"/>
      <c r="T326" s="154"/>
      <c r="AT326" s="149" t="s">
        <v>128</v>
      </c>
      <c r="AU326" s="149" t="s">
        <v>77</v>
      </c>
      <c r="AV326" s="13" t="s">
        <v>77</v>
      </c>
      <c r="AW326" s="13" t="s">
        <v>32</v>
      </c>
      <c r="AX326" s="13" t="s">
        <v>70</v>
      </c>
      <c r="AY326" s="149" t="s">
        <v>114</v>
      </c>
    </row>
    <row r="327" spans="2:65" s="14" customFormat="1" ht="10">
      <c r="B327" s="155"/>
      <c r="D327" s="136" t="s">
        <v>128</v>
      </c>
      <c r="E327" s="156" t="s">
        <v>19</v>
      </c>
      <c r="F327" s="157" t="s">
        <v>135</v>
      </c>
      <c r="H327" s="158">
        <v>97.21</v>
      </c>
      <c r="I327" s="159"/>
      <c r="L327" s="155"/>
      <c r="M327" s="160"/>
      <c r="T327" s="161"/>
      <c r="AT327" s="156" t="s">
        <v>128</v>
      </c>
      <c r="AU327" s="156" t="s">
        <v>77</v>
      </c>
      <c r="AV327" s="14" t="s">
        <v>122</v>
      </c>
      <c r="AW327" s="14" t="s">
        <v>32</v>
      </c>
      <c r="AX327" s="14" t="s">
        <v>75</v>
      </c>
      <c r="AY327" s="156" t="s">
        <v>114</v>
      </c>
    </row>
    <row r="328" spans="2:65" s="1" customFormat="1" ht="24.15" customHeight="1">
      <c r="B328" s="33"/>
      <c r="C328" s="123" t="s">
        <v>164</v>
      </c>
      <c r="D328" s="123" t="s">
        <v>117</v>
      </c>
      <c r="E328" s="124" t="s">
        <v>459</v>
      </c>
      <c r="F328" s="125" t="s">
        <v>460</v>
      </c>
      <c r="G328" s="126" t="s">
        <v>138</v>
      </c>
      <c r="H328" s="127">
        <v>23.13</v>
      </c>
      <c r="I328" s="128"/>
      <c r="J328" s="129">
        <f>ROUND(I328*H328,2)</f>
        <v>0</v>
      </c>
      <c r="K328" s="125" t="s">
        <v>121</v>
      </c>
      <c r="L328" s="33"/>
      <c r="M328" s="130" t="s">
        <v>19</v>
      </c>
      <c r="N328" s="131" t="s">
        <v>41</v>
      </c>
      <c r="P328" s="132">
        <f>O328*H328</f>
        <v>0</v>
      </c>
      <c r="Q328" s="132">
        <v>6.0429999999999998E-2</v>
      </c>
      <c r="R328" s="132">
        <f>Q328*H328</f>
        <v>1.3977458999999999</v>
      </c>
      <c r="S328" s="132">
        <v>0</v>
      </c>
      <c r="T328" s="133">
        <f>S328*H328</f>
        <v>0</v>
      </c>
      <c r="AR328" s="134" t="s">
        <v>122</v>
      </c>
      <c r="AT328" s="134" t="s">
        <v>117</v>
      </c>
      <c r="AU328" s="134" t="s">
        <v>77</v>
      </c>
      <c r="AY328" s="18" t="s">
        <v>114</v>
      </c>
      <c r="BE328" s="135">
        <f>IF(N328="základní",J328,0)</f>
        <v>0</v>
      </c>
      <c r="BF328" s="135">
        <f>IF(N328="snížená",J328,0)</f>
        <v>0</v>
      </c>
      <c r="BG328" s="135">
        <f>IF(N328="zákl. přenesená",J328,0)</f>
        <v>0</v>
      </c>
      <c r="BH328" s="135">
        <f>IF(N328="sníž. přenesená",J328,0)</f>
        <v>0</v>
      </c>
      <c r="BI328" s="135">
        <f>IF(N328="nulová",J328,0)</f>
        <v>0</v>
      </c>
      <c r="BJ328" s="18" t="s">
        <v>75</v>
      </c>
      <c r="BK328" s="135">
        <f>ROUND(I328*H328,2)</f>
        <v>0</v>
      </c>
      <c r="BL328" s="18" t="s">
        <v>122</v>
      </c>
      <c r="BM328" s="134" t="s">
        <v>461</v>
      </c>
    </row>
    <row r="329" spans="2:65" s="1" customFormat="1" ht="18">
      <c r="B329" s="33"/>
      <c r="D329" s="136" t="s">
        <v>124</v>
      </c>
      <c r="F329" s="137" t="s">
        <v>462</v>
      </c>
      <c r="I329" s="138"/>
      <c r="L329" s="33"/>
      <c r="M329" s="139"/>
      <c r="T329" s="54"/>
      <c r="AT329" s="18" t="s">
        <v>124</v>
      </c>
      <c r="AU329" s="18" t="s">
        <v>77</v>
      </c>
    </row>
    <row r="330" spans="2:65" s="1" customFormat="1" ht="10">
      <c r="B330" s="33"/>
      <c r="D330" s="140" t="s">
        <v>126</v>
      </c>
      <c r="F330" s="141" t="s">
        <v>463</v>
      </c>
      <c r="I330" s="138"/>
      <c r="L330" s="33"/>
      <c r="M330" s="139"/>
      <c r="T330" s="54"/>
      <c r="AT330" s="18" t="s">
        <v>126</v>
      </c>
      <c r="AU330" s="18" t="s">
        <v>77</v>
      </c>
    </row>
    <row r="331" spans="2:65" s="12" customFormat="1" ht="10">
      <c r="B331" s="142"/>
      <c r="D331" s="136" t="s">
        <v>128</v>
      </c>
      <c r="E331" s="143" t="s">
        <v>19</v>
      </c>
      <c r="F331" s="144" t="s">
        <v>464</v>
      </c>
      <c r="H331" s="143" t="s">
        <v>19</v>
      </c>
      <c r="I331" s="145"/>
      <c r="L331" s="142"/>
      <c r="M331" s="146"/>
      <c r="T331" s="147"/>
      <c r="AT331" s="143" t="s">
        <v>128</v>
      </c>
      <c r="AU331" s="143" t="s">
        <v>77</v>
      </c>
      <c r="AV331" s="12" t="s">
        <v>75</v>
      </c>
      <c r="AW331" s="12" t="s">
        <v>32</v>
      </c>
      <c r="AX331" s="12" t="s">
        <v>70</v>
      </c>
      <c r="AY331" s="143" t="s">
        <v>114</v>
      </c>
    </row>
    <row r="332" spans="2:65" s="13" customFormat="1" ht="10">
      <c r="B332" s="148"/>
      <c r="D332" s="136" t="s">
        <v>128</v>
      </c>
      <c r="E332" s="149" t="s">
        <v>19</v>
      </c>
      <c r="F332" s="150" t="s">
        <v>465</v>
      </c>
      <c r="H332" s="151">
        <v>12.09</v>
      </c>
      <c r="I332" s="152"/>
      <c r="L332" s="148"/>
      <c r="M332" s="153"/>
      <c r="T332" s="154"/>
      <c r="AT332" s="149" t="s">
        <v>128</v>
      </c>
      <c r="AU332" s="149" t="s">
        <v>77</v>
      </c>
      <c r="AV332" s="13" t="s">
        <v>77</v>
      </c>
      <c r="AW332" s="13" t="s">
        <v>32</v>
      </c>
      <c r="AX332" s="13" t="s">
        <v>70</v>
      </c>
      <c r="AY332" s="149" t="s">
        <v>114</v>
      </c>
    </row>
    <row r="333" spans="2:65" s="12" customFormat="1" ht="10">
      <c r="B333" s="142"/>
      <c r="D333" s="136" t="s">
        <v>128</v>
      </c>
      <c r="E333" s="143" t="s">
        <v>19</v>
      </c>
      <c r="F333" s="144" t="s">
        <v>466</v>
      </c>
      <c r="H333" s="143" t="s">
        <v>19</v>
      </c>
      <c r="I333" s="145"/>
      <c r="L333" s="142"/>
      <c r="M333" s="146"/>
      <c r="T333" s="147"/>
      <c r="AT333" s="143" t="s">
        <v>128</v>
      </c>
      <c r="AU333" s="143" t="s">
        <v>77</v>
      </c>
      <c r="AV333" s="12" t="s">
        <v>75</v>
      </c>
      <c r="AW333" s="12" t="s">
        <v>32</v>
      </c>
      <c r="AX333" s="12" t="s">
        <v>70</v>
      </c>
      <c r="AY333" s="143" t="s">
        <v>114</v>
      </c>
    </row>
    <row r="334" spans="2:65" s="13" customFormat="1" ht="10">
      <c r="B334" s="148"/>
      <c r="D334" s="136" t="s">
        <v>128</v>
      </c>
      <c r="E334" s="149" t="s">
        <v>19</v>
      </c>
      <c r="F334" s="150" t="s">
        <v>467</v>
      </c>
      <c r="H334" s="151">
        <v>11.04</v>
      </c>
      <c r="I334" s="152"/>
      <c r="L334" s="148"/>
      <c r="M334" s="153"/>
      <c r="T334" s="154"/>
      <c r="AT334" s="149" t="s">
        <v>128</v>
      </c>
      <c r="AU334" s="149" t="s">
        <v>77</v>
      </c>
      <c r="AV334" s="13" t="s">
        <v>77</v>
      </c>
      <c r="AW334" s="13" t="s">
        <v>32</v>
      </c>
      <c r="AX334" s="13" t="s">
        <v>70</v>
      </c>
      <c r="AY334" s="149" t="s">
        <v>114</v>
      </c>
    </row>
    <row r="335" spans="2:65" s="14" customFormat="1" ht="10">
      <c r="B335" s="155"/>
      <c r="D335" s="136" t="s">
        <v>128</v>
      </c>
      <c r="E335" s="156" t="s">
        <v>19</v>
      </c>
      <c r="F335" s="157" t="s">
        <v>135</v>
      </c>
      <c r="H335" s="158">
        <v>23.13</v>
      </c>
      <c r="I335" s="159"/>
      <c r="L335" s="155"/>
      <c r="M335" s="160"/>
      <c r="T335" s="161"/>
      <c r="AT335" s="156" t="s">
        <v>128</v>
      </c>
      <c r="AU335" s="156" t="s">
        <v>77</v>
      </c>
      <c r="AV335" s="14" t="s">
        <v>122</v>
      </c>
      <c r="AW335" s="14" t="s">
        <v>32</v>
      </c>
      <c r="AX335" s="14" t="s">
        <v>75</v>
      </c>
      <c r="AY335" s="156" t="s">
        <v>114</v>
      </c>
    </row>
    <row r="336" spans="2:65" s="1" customFormat="1" ht="24.15" customHeight="1">
      <c r="B336" s="33"/>
      <c r="C336" s="123" t="s">
        <v>468</v>
      </c>
      <c r="D336" s="123" t="s">
        <v>117</v>
      </c>
      <c r="E336" s="124" t="s">
        <v>469</v>
      </c>
      <c r="F336" s="125" t="s">
        <v>470</v>
      </c>
      <c r="G336" s="126" t="s">
        <v>138</v>
      </c>
      <c r="H336" s="127">
        <v>11.29</v>
      </c>
      <c r="I336" s="128"/>
      <c r="J336" s="129">
        <f>ROUND(I336*H336,2)</f>
        <v>0</v>
      </c>
      <c r="K336" s="125" t="s">
        <v>121</v>
      </c>
      <c r="L336" s="33"/>
      <c r="M336" s="130" t="s">
        <v>19</v>
      </c>
      <c r="N336" s="131" t="s">
        <v>41</v>
      </c>
      <c r="P336" s="132">
        <f>O336*H336</f>
        <v>0</v>
      </c>
      <c r="Q336" s="132">
        <v>0.14099999999999999</v>
      </c>
      <c r="R336" s="132">
        <f>Q336*H336</f>
        <v>1.5918899999999998</v>
      </c>
      <c r="S336" s="132">
        <v>0</v>
      </c>
      <c r="T336" s="133">
        <f>S336*H336</f>
        <v>0</v>
      </c>
      <c r="AR336" s="134" t="s">
        <v>122</v>
      </c>
      <c r="AT336" s="134" t="s">
        <v>117</v>
      </c>
      <c r="AU336" s="134" t="s">
        <v>77</v>
      </c>
      <c r="AY336" s="18" t="s">
        <v>114</v>
      </c>
      <c r="BE336" s="135">
        <f>IF(N336="základní",J336,0)</f>
        <v>0</v>
      </c>
      <c r="BF336" s="135">
        <f>IF(N336="snížená",J336,0)</f>
        <v>0</v>
      </c>
      <c r="BG336" s="135">
        <f>IF(N336="zákl. přenesená",J336,0)</f>
        <v>0</v>
      </c>
      <c r="BH336" s="135">
        <f>IF(N336="sníž. přenesená",J336,0)</f>
        <v>0</v>
      </c>
      <c r="BI336" s="135">
        <f>IF(N336="nulová",J336,0)</f>
        <v>0</v>
      </c>
      <c r="BJ336" s="18" t="s">
        <v>75</v>
      </c>
      <c r="BK336" s="135">
        <f>ROUND(I336*H336,2)</f>
        <v>0</v>
      </c>
      <c r="BL336" s="18" t="s">
        <v>122</v>
      </c>
      <c r="BM336" s="134" t="s">
        <v>471</v>
      </c>
    </row>
    <row r="337" spans="2:65" s="1" customFormat="1" ht="18">
      <c r="B337" s="33"/>
      <c r="D337" s="136" t="s">
        <v>124</v>
      </c>
      <c r="F337" s="137" t="s">
        <v>472</v>
      </c>
      <c r="I337" s="138"/>
      <c r="L337" s="33"/>
      <c r="M337" s="139"/>
      <c r="T337" s="54"/>
      <c r="AT337" s="18" t="s">
        <v>124</v>
      </c>
      <c r="AU337" s="18" t="s">
        <v>77</v>
      </c>
    </row>
    <row r="338" spans="2:65" s="1" customFormat="1" ht="10">
      <c r="B338" s="33"/>
      <c r="D338" s="140" t="s">
        <v>126</v>
      </c>
      <c r="F338" s="141" t="s">
        <v>473</v>
      </c>
      <c r="I338" s="138"/>
      <c r="L338" s="33"/>
      <c r="M338" s="139"/>
      <c r="T338" s="54"/>
      <c r="AT338" s="18" t="s">
        <v>126</v>
      </c>
      <c r="AU338" s="18" t="s">
        <v>77</v>
      </c>
    </row>
    <row r="339" spans="2:65" s="12" customFormat="1" ht="10">
      <c r="B339" s="142"/>
      <c r="D339" s="136" t="s">
        <v>128</v>
      </c>
      <c r="E339" s="143" t="s">
        <v>19</v>
      </c>
      <c r="F339" s="144" t="s">
        <v>464</v>
      </c>
      <c r="H339" s="143" t="s">
        <v>19</v>
      </c>
      <c r="I339" s="145"/>
      <c r="L339" s="142"/>
      <c r="M339" s="146"/>
      <c r="T339" s="147"/>
      <c r="AT339" s="143" t="s">
        <v>128</v>
      </c>
      <c r="AU339" s="143" t="s">
        <v>77</v>
      </c>
      <c r="AV339" s="12" t="s">
        <v>75</v>
      </c>
      <c r="AW339" s="12" t="s">
        <v>32</v>
      </c>
      <c r="AX339" s="12" t="s">
        <v>70</v>
      </c>
      <c r="AY339" s="143" t="s">
        <v>114</v>
      </c>
    </row>
    <row r="340" spans="2:65" s="13" customFormat="1" ht="10">
      <c r="B340" s="148"/>
      <c r="D340" s="136" t="s">
        <v>128</v>
      </c>
      <c r="E340" s="149" t="s">
        <v>19</v>
      </c>
      <c r="F340" s="150" t="s">
        <v>474</v>
      </c>
      <c r="H340" s="151">
        <v>6.56</v>
      </c>
      <c r="I340" s="152"/>
      <c r="L340" s="148"/>
      <c r="M340" s="153"/>
      <c r="T340" s="154"/>
      <c r="AT340" s="149" t="s">
        <v>128</v>
      </c>
      <c r="AU340" s="149" t="s">
        <v>77</v>
      </c>
      <c r="AV340" s="13" t="s">
        <v>77</v>
      </c>
      <c r="AW340" s="13" t="s">
        <v>32</v>
      </c>
      <c r="AX340" s="13" t="s">
        <v>70</v>
      </c>
      <c r="AY340" s="149" t="s">
        <v>114</v>
      </c>
    </row>
    <row r="341" spans="2:65" s="12" customFormat="1" ht="10">
      <c r="B341" s="142"/>
      <c r="D341" s="136" t="s">
        <v>128</v>
      </c>
      <c r="E341" s="143" t="s">
        <v>19</v>
      </c>
      <c r="F341" s="144" t="s">
        <v>466</v>
      </c>
      <c r="H341" s="143" t="s">
        <v>19</v>
      </c>
      <c r="I341" s="145"/>
      <c r="L341" s="142"/>
      <c r="M341" s="146"/>
      <c r="T341" s="147"/>
      <c r="AT341" s="143" t="s">
        <v>128</v>
      </c>
      <c r="AU341" s="143" t="s">
        <v>77</v>
      </c>
      <c r="AV341" s="12" t="s">
        <v>75</v>
      </c>
      <c r="AW341" s="12" t="s">
        <v>32</v>
      </c>
      <c r="AX341" s="12" t="s">
        <v>70</v>
      </c>
      <c r="AY341" s="143" t="s">
        <v>114</v>
      </c>
    </row>
    <row r="342" spans="2:65" s="13" customFormat="1" ht="10">
      <c r="B342" s="148"/>
      <c r="D342" s="136" t="s">
        <v>128</v>
      </c>
      <c r="E342" s="149" t="s">
        <v>19</v>
      </c>
      <c r="F342" s="150" t="s">
        <v>475</v>
      </c>
      <c r="H342" s="151">
        <v>4.7300000000000004</v>
      </c>
      <c r="I342" s="152"/>
      <c r="L342" s="148"/>
      <c r="M342" s="153"/>
      <c r="T342" s="154"/>
      <c r="AT342" s="149" t="s">
        <v>128</v>
      </c>
      <c r="AU342" s="149" t="s">
        <v>77</v>
      </c>
      <c r="AV342" s="13" t="s">
        <v>77</v>
      </c>
      <c r="AW342" s="13" t="s">
        <v>32</v>
      </c>
      <c r="AX342" s="13" t="s">
        <v>70</v>
      </c>
      <c r="AY342" s="149" t="s">
        <v>114</v>
      </c>
    </row>
    <row r="343" spans="2:65" s="14" customFormat="1" ht="10">
      <c r="B343" s="155"/>
      <c r="D343" s="136" t="s">
        <v>128</v>
      </c>
      <c r="E343" s="156" t="s">
        <v>19</v>
      </c>
      <c r="F343" s="157" t="s">
        <v>135</v>
      </c>
      <c r="H343" s="158">
        <v>11.29</v>
      </c>
      <c r="I343" s="159"/>
      <c r="L343" s="155"/>
      <c r="M343" s="160"/>
      <c r="T343" s="161"/>
      <c r="AT343" s="156" t="s">
        <v>128</v>
      </c>
      <c r="AU343" s="156" t="s">
        <v>77</v>
      </c>
      <c r="AV343" s="14" t="s">
        <v>122</v>
      </c>
      <c r="AW343" s="14" t="s">
        <v>32</v>
      </c>
      <c r="AX343" s="14" t="s">
        <v>75</v>
      </c>
      <c r="AY343" s="156" t="s">
        <v>114</v>
      </c>
    </row>
    <row r="344" spans="2:65" s="1" customFormat="1" ht="24.15" customHeight="1">
      <c r="B344" s="33"/>
      <c r="C344" s="123" t="s">
        <v>476</v>
      </c>
      <c r="D344" s="123" t="s">
        <v>117</v>
      </c>
      <c r="E344" s="124" t="s">
        <v>477</v>
      </c>
      <c r="F344" s="125" t="s">
        <v>478</v>
      </c>
      <c r="G344" s="126" t="s">
        <v>138</v>
      </c>
      <c r="H344" s="127">
        <v>26.5</v>
      </c>
      <c r="I344" s="128"/>
      <c r="J344" s="129">
        <f>ROUND(I344*H344,2)</f>
        <v>0</v>
      </c>
      <c r="K344" s="125" t="s">
        <v>121</v>
      </c>
      <c r="L344" s="33"/>
      <c r="M344" s="130" t="s">
        <v>19</v>
      </c>
      <c r="N344" s="131" t="s">
        <v>41</v>
      </c>
      <c r="P344" s="132">
        <f>O344*H344</f>
        <v>0</v>
      </c>
      <c r="Q344" s="132">
        <v>4.0289999999999999E-2</v>
      </c>
      <c r="R344" s="132">
        <f>Q344*H344</f>
        <v>1.067685</v>
      </c>
      <c r="S344" s="132">
        <v>0</v>
      </c>
      <c r="T344" s="133">
        <f>S344*H344</f>
        <v>0</v>
      </c>
      <c r="AR344" s="134" t="s">
        <v>122</v>
      </c>
      <c r="AT344" s="134" t="s">
        <v>117</v>
      </c>
      <c r="AU344" s="134" t="s">
        <v>77</v>
      </c>
      <c r="AY344" s="18" t="s">
        <v>114</v>
      </c>
      <c r="BE344" s="135">
        <f>IF(N344="základní",J344,0)</f>
        <v>0</v>
      </c>
      <c r="BF344" s="135">
        <f>IF(N344="snížená",J344,0)</f>
        <v>0</v>
      </c>
      <c r="BG344" s="135">
        <f>IF(N344="zákl. přenesená",J344,0)</f>
        <v>0</v>
      </c>
      <c r="BH344" s="135">
        <f>IF(N344="sníž. přenesená",J344,0)</f>
        <v>0</v>
      </c>
      <c r="BI344" s="135">
        <f>IF(N344="nulová",J344,0)</f>
        <v>0</v>
      </c>
      <c r="BJ344" s="18" t="s">
        <v>75</v>
      </c>
      <c r="BK344" s="135">
        <f>ROUND(I344*H344,2)</f>
        <v>0</v>
      </c>
      <c r="BL344" s="18" t="s">
        <v>122</v>
      </c>
      <c r="BM344" s="134" t="s">
        <v>479</v>
      </c>
    </row>
    <row r="345" spans="2:65" s="1" customFormat="1" ht="18">
      <c r="B345" s="33"/>
      <c r="D345" s="136" t="s">
        <v>124</v>
      </c>
      <c r="F345" s="137" t="s">
        <v>480</v>
      </c>
      <c r="I345" s="138"/>
      <c r="L345" s="33"/>
      <c r="M345" s="139"/>
      <c r="T345" s="54"/>
      <c r="AT345" s="18" t="s">
        <v>124</v>
      </c>
      <c r="AU345" s="18" t="s">
        <v>77</v>
      </c>
    </row>
    <row r="346" spans="2:65" s="1" customFormat="1" ht="10">
      <c r="B346" s="33"/>
      <c r="D346" s="140" t="s">
        <v>126</v>
      </c>
      <c r="F346" s="141" t="s">
        <v>481</v>
      </c>
      <c r="I346" s="138"/>
      <c r="L346" s="33"/>
      <c r="M346" s="139"/>
      <c r="T346" s="54"/>
      <c r="AT346" s="18" t="s">
        <v>126</v>
      </c>
      <c r="AU346" s="18" t="s">
        <v>77</v>
      </c>
    </row>
    <row r="347" spans="2:65" s="12" customFormat="1" ht="10">
      <c r="B347" s="142"/>
      <c r="D347" s="136" t="s">
        <v>128</v>
      </c>
      <c r="E347" s="143" t="s">
        <v>19</v>
      </c>
      <c r="F347" s="144" t="s">
        <v>482</v>
      </c>
      <c r="H347" s="143" t="s">
        <v>19</v>
      </c>
      <c r="I347" s="145"/>
      <c r="L347" s="142"/>
      <c r="M347" s="146"/>
      <c r="T347" s="147"/>
      <c r="AT347" s="143" t="s">
        <v>128</v>
      </c>
      <c r="AU347" s="143" t="s">
        <v>77</v>
      </c>
      <c r="AV347" s="12" t="s">
        <v>75</v>
      </c>
      <c r="AW347" s="12" t="s">
        <v>32</v>
      </c>
      <c r="AX347" s="12" t="s">
        <v>70</v>
      </c>
      <c r="AY347" s="143" t="s">
        <v>114</v>
      </c>
    </row>
    <row r="348" spans="2:65" s="13" customFormat="1" ht="10">
      <c r="B348" s="148"/>
      <c r="D348" s="136" t="s">
        <v>128</v>
      </c>
      <c r="E348" s="149" t="s">
        <v>19</v>
      </c>
      <c r="F348" s="150" t="s">
        <v>483</v>
      </c>
      <c r="H348" s="151">
        <v>26.5</v>
      </c>
      <c r="I348" s="152"/>
      <c r="L348" s="148"/>
      <c r="M348" s="153"/>
      <c r="T348" s="154"/>
      <c r="AT348" s="149" t="s">
        <v>128</v>
      </c>
      <c r="AU348" s="149" t="s">
        <v>77</v>
      </c>
      <c r="AV348" s="13" t="s">
        <v>77</v>
      </c>
      <c r="AW348" s="13" t="s">
        <v>32</v>
      </c>
      <c r="AX348" s="13" t="s">
        <v>75</v>
      </c>
      <c r="AY348" s="149" t="s">
        <v>114</v>
      </c>
    </row>
    <row r="349" spans="2:65" s="1" customFormat="1" ht="24.15" customHeight="1">
      <c r="B349" s="33"/>
      <c r="C349" s="123" t="s">
        <v>484</v>
      </c>
      <c r="D349" s="123" t="s">
        <v>117</v>
      </c>
      <c r="E349" s="124" t="s">
        <v>485</v>
      </c>
      <c r="F349" s="125" t="s">
        <v>486</v>
      </c>
      <c r="G349" s="126" t="s">
        <v>138</v>
      </c>
      <c r="H349" s="127">
        <v>8.27</v>
      </c>
      <c r="I349" s="128"/>
      <c r="J349" s="129">
        <f>ROUND(I349*H349,2)</f>
        <v>0</v>
      </c>
      <c r="K349" s="125" t="s">
        <v>121</v>
      </c>
      <c r="L349" s="33"/>
      <c r="M349" s="130" t="s">
        <v>19</v>
      </c>
      <c r="N349" s="131" t="s">
        <v>41</v>
      </c>
      <c r="P349" s="132">
        <f>O349*H349</f>
        <v>0</v>
      </c>
      <c r="Q349" s="132">
        <v>8.3739999999999995E-2</v>
      </c>
      <c r="R349" s="132">
        <f>Q349*H349</f>
        <v>0.69252979999999997</v>
      </c>
      <c r="S349" s="132">
        <v>0</v>
      </c>
      <c r="T349" s="133">
        <f>S349*H349</f>
        <v>0</v>
      </c>
      <c r="AR349" s="134" t="s">
        <v>122</v>
      </c>
      <c r="AT349" s="134" t="s">
        <v>117</v>
      </c>
      <c r="AU349" s="134" t="s">
        <v>77</v>
      </c>
      <c r="AY349" s="18" t="s">
        <v>114</v>
      </c>
      <c r="BE349" s="135">
        <f>IF(N349="základní",J349,0)</f>
        <v>0</v>
      </c>
      <c r="BF349" s="135">
        <f>IF(N349="snížená",J349,0)</f>
        <v>0</v>
      </c>
      <c r="BG349" s="135">
        <f>IF(N349="zákl. přenesená",J349,0)</f>
        <v>0</v>
      </c>
      <c r="BH349" s="135">
        <f>IF(N349="sníž. přenesená",J349,0)</f>
        <v>0</v>
      </c>
      <c r="BI349" s="135">
        <f>IF(N349="nulová",J349,0)</f>
        <v>0</v>
      </c>
      <c r="BJ349" s="18" t="s">
        <v>75</v>
      </c>
      <c r="BK349" s="135">
        <f>ROUND(I349*H349,2)</f>
        <v>0</v>
      </c>
      <c r="BL349" s="18" t="s">
        <v>122</v>
      </c>
      <c r="BM349" s="134" t="s">
        <v>487</v>
      </c>
    </row>
    <row r="350" spans="2:65" s="1" customFormat="1" ht="18">
      <c r="B350" s="33"/>
      <c r="D350" s="136" t="s">
        <v>124</v>
      </c>
      <c r="F350" s="137" t="s">
        <v>488</v>
      </c>
      <c r="I350" s="138"/>
      <c r="L350" s="33"/>
      <c r="M350" s="139"/>
      <c r="T350" s="54"/>
      <c r="AT350" s="18" t="s">
        <v>124</v>
      </c>
      <c r="AU350" s="18" t="s">
        <v>77</v>
      </c>
    </row>
    <row r="351" spans="2:65" s="1" customFormat="1" ht="10">
      <c r="B351" s="33"/>
      <c r="D351" s="140" t="s">
        <v>126</v>
      </c>
      <c r="F351" s="141" t="s">
        <v>489</v>
      </c>
      <c r="I351" s="138"/>
      <c r="L351" s="33"/>
      <c r="M351" s="139"/>
      <c r="T351" s="54"/>
      <c r="AT351" s="18" t="s">
        <v>126</v>
      </c>
      <c r="AU351" s="18" t="s">
        <v>77</v>
      </c>
    </row>
    <row r="352" spans="2:65" s="12" customFormat="1" ht="10">
      <c r="B352" s="142"/>
      <c r="D352" s="136" t="s">
        <v>128</v>
      </c>
      <c r="E352" s="143" t="s">
        <v>19</v>
      </c>
      <c r="F352" s="144" t="s">
        <v>482</v>
      </c>
      <c r="H352" s="143" t="s">
        <v>19</v>
      </c>
      <c r="I352" s="145"/>
      <c r="L352" s="142"/>
      <c r="M352" s="146"/>
      <c r="T352" s="147"/>
      <c r="AT352" s="143" t="s">
        <v>128</v>
      </c>
      <c r="AU352" s="143" t="s">
        <v>77</v>
      </c>
      <c r="AV352" s="12" t="s">
        <v>75</v>
      </c>
      <c r="AW352" s="12" t="s">
        <v>32</v>
      </c>
      <c r="AX352" s="12" t="s">
        <v>70</v>
      </c>
      <c r="AY352" s="143" t="s">
        <v>114</v>
      </c>
    </row>
    <row r="353" spans="2:65" s="13" customFormat="1" ht="10">
      <c r="B353" s="148"/>
      <c r="D353" s="136" t="s">
        <v>128</v>
      </c>
      <c r="E353" s="149" t="s">
        <v>19</v>
      </c>
      <c r="F353" s="150" t="s">
        <v>490</v>
      </c>
      <c r="H353" s="151">
        <v>8.27</v>
      </c>
      <c r="I353" s="152"/>
      <c r="L353" s="148"/>
      <c r="M353" s="153"/>
      <c r="T353" s="154"/>
      <c r="AT353" s="149" t="s">
        <v>128</v>
      </c>
      <c r="AU353" s="149" t="s">
        <v>77</v>
      </c>
      <c r="AV353" s="13" t="s">
        <v>77</v>
      </c>
      <c r="AW353" s="13" t="s">
        <v>32</v>
      </c>
      <c r="AX353" s="13" t="s">
        <v>75</v>
      </c>
      <c r="AY353" s="149" t="s">
        <v>114</v>
      </c>
    </row>
    <row r="354" spans="2:65" s="1" customFormat="1" ht="24.15" customHeight="1">
      <c r="B354" s="33"/>
      <c r="C354" s="123" t="s">
        <v>491</v>
      </c>
      <c r="D354" s="123" t="s">
        <v>117</v>
      </c>
      <c r="E354" s="124" t="s">
        <v>492</v>
      </c>
      <c r="F354" s="125" t="s">
        <v>493</v>
      </c>
      <c r="G354" s="126" t="s">
        <v>138</v>
      </c>
      <c r="H354" s="127">
        <v>19.559999999999999</v>
      </c>
      <c r="I354" s="128"/>
      <c r="J354" s="129">
        <f>ROUND(I354*H354,2)</f>
        <v>0</v>
      </c>
      <c r="K354" s="125" t="s">
        <v>121</v>
      </c>
      <c r="L354" s="33"/>
      <c r="M354" s="130" t="s">
        <v>19</v>
      </c>
      <c r="N354" s="131" t="s">
        <v>41</v>
      </c>
      <c r="P354" s="132">
        <f>O354*H354</f>
        <v>0</v>
      </c>
      <c r="Q354" s="132">
        <v>1.5299999999999999E-3</v>
      </c>
      <c r="R354" s="132">
        <f>Q354*H354</f>
        <v>2.9926799999999996E-2</v>
      </c>
      <c r="S354" s="132">
        <v>0</v>
      </c>
      <c r="T354" s="133">
        <f>S354*H354</f>
        <v>0</v>
      </c>
      <c r="AR354" s="134" t="s">
        <v>122</v>
      </c>
      <c r="AT354" s="134" t="s">
        <v>117</v>
      </c>
      <c r="AU354" s="134" t="s">
        <v>77</v>
      </c>
      <c r="AY354" s="18" t="s">
        <v>114</v>
      </c>
      <c r="BE354" s="135">
        <f>IF(N354="základní",J354,0)</f>
        <v>0</v>
      </c>
      <c r="BF354" s="135">
        <f>IF(N354="snížená",J354,0)</f>
        <v>0</v>
      </c>
      <c r="BG354" s="135">
        <f>IF(N354="zákl. přenesená",J354,0)</f>
        <v>0</v>
      </c>
      <c r="BH354" s="135">
        <f>IF(N354="sníž. přenesená",J354,0)</f>
        <v>0</v>
      </c>
      <c r="BI354" s="135">
        <f>IF(N354="nulová",J354,0)</f>
        <v>0</v>
      </c>
      <c r="BJ354" s="18" t="s">
        <v>75</v>
      </c>
      <c r="BK354" s="135">
        <f>ROUND(I354*H354,2)</f>
        <v>0</v>
      </c>
      <c r="BL354" s="18" t="s">
        <v>122</v>
      </c>
      <c r="BM354" s="134" t="s">
        <v>494</v>
      </c>
    </row>
    <row r="355" spans="2:65" s="1" customFormat="1" ht="18">
      <c r="B355" s="33"/>
      <c r="D355" s="136" t="s">
        <v>124</v>
      </c>
      <c r="F355" s="137" t="s">
        <v>495</v>
      </c>
      <c r="I355" s="138"/>
      <c r="L355" s="33"/>
      <c r="M355" s="139"/>
      <c r="T355" s="54"/>
      <c r="AT355" s="18" t="s">
        <v>124</v>
      </c>
      <c r="AU355" s="18" t="s">
        <v>77</v>
      </c>
    </row>
    <row r="356" spans="2:65" s="1" customFormat="1" ht="10">
      <c r="B356" s="33"/>
      <c r="D356" s="140" t="s">
        <v>126</v>
      </c>
      <c r="F356" s="141" t="s">
        <v>496</v>
      </c>
      <c r="I356" s="138"/>
      <c r="L356" s="33"/>
      <c r="M356" s="139"/>
      <c r="T356" s="54"/>
      <c r="AT356" s="18" t="s">
        <v>126</v>
      </c>
      <c r="AU356" s="18" t="s">
        <v>77</v>
      </c>
    </row>
    <row r="357" spans="2:65" s="12" customFormat="1" ht="10">
      <c r="B357" s="142"/>
      <c r="D357" s="136" t="s">
        <v>128</v>
      </c>
      <c r="E357" s="143" t="s">
        <v>19</v>
      </c>
      <c r="F357" s="144" t="s">
        <v>482</v>
      </c>
      <c r="H357" s="143" t="s">
        <v>19</v>
      </c>
      <c r="I357" s="145"/>
      <c r="L357" s="142"/>
      <c r="M357" s="146"/>
      <c r="T357" s="147"/>
      <c r="AT357" s="143" t="s">
        <v>128</v>
      </c>
      <c r="AU357" s="143" t="s">
        <v>77</v>
      </c>
      <c r="AV357" s="12" t="s">
        <v>75</v>
      </c>
      <c r="AW357" s="12" t="s">
        <v>32</v>
      </c>
      <c r="AX357" s="12" t="s">
        <v>70</v>
      </c>
      <c r="AY357" s="143" t="s">
        <v>114</v>
      </c>
    </row>
    <row r="358" spans="2:65" s="13" customFormat="1" ht="10">
      <c r="B358" s="148"/>
      <c r="D358" s="136" t="s">
        <v>128</v>
      </c>
      <c r="E358" s="149" t="s">
        <v>19</v>
      </c>
      <c r="F358" s="150" t="s">
        <v>490</v>
      </c>
      <c r="H358" s="151">
        <v>8.27</v>
      </c>
      <c r="I358" s="152"/>
      <c r="L358" s="148"/>
      <c r="M358" s="153"/>
      <c r="T358" s="154"/>
      <c r="AT358" s="149" t="s">
        <v>128</v>
      </c>
      <c r="AU358" s="149" t="s">
        <v>77</v>
      </c>
      <c r="AV358" s="13" t="s">
        <v>77</v>
      </c>
      <c r="AW358" s="13" t="s">
        <v>32</v>
      </c>
      <c r="AX358" s="13" t="s">
        <v>70</v>
      </c>
      <c r="AY358" s="149" t="s">
        <v>114</v>
      </c>
    </row>
    <row r="359" spans="2:65" s="12" customFormat="1" ht="10">
      <c r="B359" s="142"/>
      <c r="D359" s="136" t="s">
        <v>128</v>
      </c>
      <c r="E359" s="143" t="s">
        <v>19</v>
      </c>
      <c r="F359" s="144" t="s">
        <v>464</v>
      </c>
      <c r="H359" s="143" t="s">
        <v>19</v>
      </c>
      <c r="I359" s="145"/>
      <c r="L359" s="142"/>
      <c r="M359" s="146"/>
      <c r="T359" s="147"/>
      <c r="AT359" s="143" t="s">
        <v>128</v>
      </c>
      <c r="AU359" s="143" t="s">
        <v>77</v>
      </c>
      <c r="AV359" s="12" t="s">
        <v>75</v>
      </c>
      <c r="AW359" s="12" t="s">
        <v>32</v>
      </c>
      <c r="AX359" s="12" t="s">
        <v>70</v>
      </c>
      <c r="AY359" s="143" t="s">
        <v>114</v>
      </c>
    </row>
    <row r="360" spans="2:65" s="13" customFormat="1" ht="10">
      <c r="B360" s="148"/>
      <c r="D360" s="136" t="s">
        <v>128</v>
      </c>
      <c r="E360" s="149" t="s">
        <v>19</v>
      </c>
      <c r="F360" s="150" t="s">
        <v>474</v>
      </c>
      <c r="H360" s="151">
        <v>6.56</v>
      </c>
      <c r="I360" s="152"/>
      <c r="L360" s="148"/>
      <c r="M360" s="153"/>
      <c r="T360" s="154"/>
      <c r="AT360" s="149" t="s">
        <v>128</v>
      </c>
      <c r="AU360" s="149" t="s">
        <v>77</v>
      </c>
      <c r="AV360" s="13" t="s">
        <v>77</v>
      </c>
      <c r="AW360" s="13" t="s">
        <v>32</v>
      </c>
      <c r="AX360" s="13" t="s">
        <v>70</v>
      </c>
      <c r="AY360" s="149" t="s">
        <v>114</v>
      </c>
    </row>
    <row r="361" spans="2:65" s="12" customFormat="1" ht="10">
      <c r="B361" s="142"/>
      <c r="D361" s="136" t="s">
        <v>128</v>
      </c>
      <c r="E361" s="143" t="s">
        <v>19</v>
      </c>
      <c r="F361" s="144" t="s">
        <v>466</v>
      </c>
      <c r="H361" s="143" t="s">
        <v>19</v>
      </c>
      <c r="I361" s="145"/>
      <c r="L361" s="142"/>
      <c r="M361" s="146"/>
      <c r="T361" s="147"/>
      <c r="AT361" s="143" t="s">
        <v>128</v>
      </c>
      <c r="AU361" s="143" t="s">
        <v>77</v>
      </c>
      <c r="AV361" s="12" t="s">
        <v>75</v>
      </c>
      <c r="AW361" s="12" t="s">
        <v>32</v>
      </c>
      <c r="AX361" s="12" t="s">
        <v>70</v>
      </c>
      <c r="AY361" s="143" t="s">
        <v>114</v>
      </c>
    </row>
    <row r="362" spans="2:65" s="13" customFormat="1" ht="10">
      <c r="B362" s="148"/>
      <c r="D362" s="136" t="s">
        <v>128</v>
      </c>
      <c r="E362" s="149" t="s">
        <v>19</v>
      </c>
      <c r="F362" s="150" t="s">
        <v>475</v>
      </c>
      <c r="H362" s="151">
        <v>4.7300000000000004</v>
      </c>
      <c r="I362" s="152"/>
      <c r="L362" s="148"/>
      <c r="M362" s="153"/>
      <c r="T362" s="154"/>
      <c r="AT362" s="149" t="s">
        <v>128</v>
      </c>
      <c r="AU362" s="149" t="s">
        <v>77</v>
      </c>
      <c r="AV362" s="13" t="s">
        <v>77</v>
      </c>
      <c r="AW362" s="13" t="s">
        <v>32</v>
      </c>
      <c r="AX362" s="13" t="s">
        <v>70</v>
      </c>
      <c r="AY362" s="149" t="s">
        <v>114</v>
      </c>
    </row>
    <row r="363" spans="2:65" s="14" customFormat="1" ht="10">
      <c r="B363" s="155"/>
      <c r="D363" s="136" t="s">
        <v>128</v>
      </c>
      <c r="E363" s="156" t="s">
        <v>19</v>
      </c>
      <c r="F363" s="157" t="s">
        <v>135</v>
      </c>
      <c r="H363" s="158">
        <v>19.559999999999999</v>
      </c>
      <c r="I363" s="159"/>
      <c r="L363" s="155"/>
      <c r="M363" s="160"/>
      <c r="T363" s="161"/>
      <c r="AT363" s="156" t="s">
        <v>128</v>
      </c>
      <c r="AU363" s="156" t="s">
        <v>77</v>
      </c>
      <c r="AV363" s="14" t="s">
        <v>122</v>
      </c>
      <c r="AW363" s="14" t="s">
        <v>32</v>
      </c>
      <c r="AX363" s="14" t="s">
        <v>75</v>
      </c>
      <c r="AY363" s="156" t="s">
        <v>114</v>
      </c>
    </row>
    <row r="364" spans="2:65" s="1" customFormat="1" ht="24.15" customHeight="1">
      <c r="B364" s="33"/>
      <c r="C364" s="123" t="s">
        <v>497</v>
      </c>
      <c r="D364" s="123" t="s">
        <v>117</v>
      </c>
      <c r="E364" s="124" t="s">
        <v>498</v>
      </c>
      <c r="F364" s="125" t="s">
        <v>499</v>
      </c>
      <c r="G364" s="126" t="s">
        <v>138</v>
      </c>
      <c r="H364" s="127">
        <v>69.42</v>
      </c>
      <c r="I364" s="128"/>
      <c r="J364" s="129">
        <f>ROUND(I364*H364,2)</f>
        <v>0</v>
      </c>
      <c r="K364" s="125" t="s">
        <v>121</v>
      </c>
      <c r="L364" s="33"/>
      <c r="M364" s="130" t="s">
        <v>19</v>
      </c>
      <c r="N364" s="131" t="s">
        <v>41</v>
      </c>
      <c r="P364" s="132">
        <f>O364*H364</f>
        <v>0</v>
      </c>
      <c r="Q364" s="132">
        <v>3.0000000000000001E-3</v>
      </c>
      <c r="R364" s="132">
        <f>Q364*H364</f>
        <v>0.20826</v>
      </c>
      <c r="S364" s="132">
        <v>0</v>
      </c>
      <c r="T364" s="133">
        <f>S364*H364</f>
        <v>0</v>
      </c>
      <c r="AR364" s="134" t="s">
        <v>122</v>
      </c>
      <c r="AT364" s="134" t="s">
        <v>117</v>
      </c>
      <c r="AU364" s="134" t="s">
        <v>77</v>
      </c>
      <c r="AY364" s="18" t="s">
        <v>114</v>
      </c>
      <c r="BE364" s="135">
        <f>IF(N364="základní",J364,0)</f>
        <v>0</v>
      </c>
      <c r="BF364" s="135">
        <f>IF(N364="snížená",J364,0)</f>
        <v>0</v>
      </c>
      <c r="BG364" s="135">
        <f>IF(N364="zákl. přenesená",J364,0)</f>
        <v>0</v>
      </c>
      <c r="BH364" s="135">
        <f>IF(N364="sníž. přenesená",J364,0)</f>
        <v>0</v>
      </c>
      <c r="BI364" s="135">
        <f>IF(N364="nulová",J364,0)</f>
        <v>0</v>
      </c>
      <c r="BJ364" s="18" t="s">
        <v>75</v>
      </c>
      <c r="BK364" s="135">
        <f>ROUND(I364*H364,2)</f>
        <v>0</v>
      </c>
      <c r="BL364" s="18" t="s">
        <v>122</v>
      </c>
      <c r="BM364" s="134" t="s">
        <v>500</v>
      </c>
    </row>
    <row r="365" spans="2:65" s="1" customFormat="1" ht="18">
      <c r="B365" s="33"/>
      <c r="D365" s="136" t="s">
        <v>124</v>
      </c>
      <c r="F365" s="137" t="s">
        <v>501</v>
      </c>
      <c r="I365" s="138"/>
      <c r="L365" s="33"/>
      <c r="M365" s="139"/>
      <c r="T365" s="54"/>
      <c r="AT365" s="18" t="s">
        <v>124</v>
      </c>
      <c r="AU365" s="18" t="s">
        <v>77</v>
      </c>
    </row>
    <row r="366" spans="2:65" s="1" customFormat="1" ht="10">
      <c r="B366" s="33"/>
      <c r="D366" s="140" t="s">
        <v>126</v>
      </c>
      <c r="F366" s="141" t="s">
        <v>502</v>
      </c>
      <c r="I366" s="138"/>
      <c r="L366" s="33"/>
      <c r="M366" s="139"/>
      <c r="T366" s="54"/>
      <c r="AT366" s="18" t="s">
        <v>126</v>
      </c>
      <c r="AU366" s="18" t="s">
        <v>77</v>
      </c>
    </row>
    <row r="367" spans="2:65" s="12" customFormat="1" ht="10">
      <c r="B367" s="142"/>
      <c r="D367" s="136" t="s">
        <v>128</v>
      </c>
      <c r="E367" s="143" t="s">
        <v>19</v>
      </c>
      <c r="F367" s="144" t="s">
        <v>455</v>
      </c>
      <c r="H367" s="143" t="s">
        <v>19</v>
      </c>
      <c r="I367" s="145"/>
      <c r="L367" s="142"/>
      <c r="M367" s="146"/>
      <c r="T367" s="147"/>
      <c r="AT367" s="143" t="s">
        <v>128</v>
      </c>
      <c r="AU367" s="143" t="s">
        <v>77</v>
      </c>
      <c r="AV367" s="12" t="s">
        <v>75</v>
      </c>
      <c r="AW367" s="12" t="s">
        <v>32</v>
      </c>
      <c r="AX367" s="12" t="s">
        <v>70</v>
      </c>
      <c r="AY367" s="143" t="s">
        <v>114</v>
      </c>
    </row>
    <row r="368" spans="2:65" s="13" customFormat="1" ht="10">
      <c r="B368" s="148"/>
      <c r="D368" s="136" t="s">
        <v>128</v>
      </c>
      <c r="E368" s="149" t="s">
        <v>19</v>
      </c>
      <c r="F368" s="150" t="s">
        <v>456</v>
      </c>
      <c r="H368" s="151">
        <v>34.799999999999997</v>
      </c>
      <c r="I368" s="152"/>
      <c r="L368" s="148"/>
      <c r="M368" s="153"/>
      <c r="T368" s="154"/>
      <c r="AT368" s="149" t="s">
        <v>128</v>
      </c>
      <c r="AU368" s="149" t="s">
        <v>77</v>
      </c>
      <c r="AV368" s="13" t="s">
        <v>77</v>
      </c>
      <c r="AW368" s="13" t="s">
        <v>32</v>
      </c>
      <c r="AX368" s="13" t="s">
        <v>70</v>
      </c>
      <c r="AY368" s="149" t="s">
        <v>114</v>
      </c>
    </row>
    <row r="369" spans="2:65" s="12" customFormat="1" ht="10">
      <c r="B369" s="142"/>
      <c r="D369" s="136" t="s">
        <v>128</v>
      </c>
      <c r="E369" s="143" t="s">
        <v>19</v>
      </c>
      <c r="F369" s="144" t="s">
        <v>457</v>
      </c>
      <c r="H369" s="143" t="s">
        <v>19</v>
      </c>
      <c r="I369" s="145"/>
      <c r="L369" s="142"/>
      <c r="M369" s="146"/>
      <c r="T369" s="147"/>
      <c r="AT369" s="143" t="s">
        <v>128</v>
      </c>
      <c r="AU369" s="143" t="s">
        <v>77</v>
      </c>
      <c r="AV369" s="12" t="s">
        <v>75</v>
      </c>
      <c r="AW369" s="12" t="s">
        <v>32</v>
      </c>
      <c r="AX369" s="12" t="s">
        <v>70</v>
      </c>
      <c r="AY369" s="143" t="s">
        <v>114</v>
      </c>
    </row>
    <row r="370" spans="2:65" s="13" customFormat="1" ht="10">
      <c r="B370" s="148"/>
      <c r="D370" s="136" t="s">
        <v>128</v>
      </c>
      <c r="E370" s="149" t="s">
        <v>19</v>
      </c>
      <c r="F370" s="150" t="s">
        <v>458</v>
      </c>
      <c r="H370" s="151">
        <v>34.619999999999997</v>
      </c>
      <c r="I370" s="152"/>
      <c r="L370" s="148"/>
      <c r="M370" s="153"/>
      <c r="T370" s="154"/>
      <c r="AT370" s="149" t="s">
        <v>128</v>
      </c>
      <c r="AU370" s="149" t="s">
        <v>77</v>
      </c>
      <c r="AV370" s="13" t="s">
        <v>77</v>
      </c>
      <c r="AW370" s="13" t="s">
        <v>32</v>
      </c>
      <c r="AX370" s="13" t="s">
        <v>70</v>
      </c>
      <c r="AY370" s="149" t="s">
        <v>114</v>
      </c>
    </row>
    <row r="371" spans="2:65" s="14" customFormat="1" ht="10">
      <c r="B371" s="155"/>
      <c r="D371" s="136" t="s">
        <v>128</v>
      </c>
      <c r="E371" s="156" t="s">
        <v>19</v>
      </c>
      <c r="F371" s="157" t="s">
        <v>135</v>
      </c>
      <c r="H371" s="158">
        <v>69.42</v>
      </c>
      <c r="I371" s="159"/>
      <c r="L371" s="155"/>
      <c r="M371" s="160"/>
      <c r="T371" s="161"/>
      <c r="AT371" s="156" t="s">
        <v>128</v>
      </c>
      <c r="AU371" s="156" t="s">
        <v>77</v>
      </c>
      <c r="AV371" s="14" t="s">
        <v>122</v>
      </c>
      <c r="AW371" s="14" t="s">
        <v>32</v>
      </c>
      <c r="AX371" s="14" t="s">
        <v>75</v>
      </c>
      <c r="AY371" s="156" t="s">
        <v>114</v>
      </c>
    </row>
    <row r="372" spans="2:65" s="11" customFormat="1" ht="22.75" customHeight="1">
      <c r="B372" s="111"/>
      <c r="D372" s="112" t="s">
        <v>69</v>
      </c>
      <c r="E372" s="121" t="s">
        <v>503</v>
      </c>
      <c r="F372" s="121" t="s">
        <v>504</v>
      </c>
      <c r="I372" s="114"/>
      <c r="J372" s="122">
        <f>BK372</f>
        <v>0</v>
      </c>
      <c r="L372" s="111"/>
      <c r="M372" s="116"/>
      <c r="P372" s="117">
        <f>SUM(P373:P397)</f>
        <v>0</v>
      </c>
      <c r="R372" s="117">
        <f>SUM(R373:R397)</f>
        <v>0</v>
      </c>
      <c r="T372" s="118">
        <f>SUM(T373:T397)</f>
        <v>0</v>
      </c>
      <c r="AR372" s="112" t="s">
        <v>75</v>
      </c>
      <c r="AT372" s="119" t="s">
        <v>69</v>
      </c>
      <c r="AU372" s="119" t="s">
        <v>75</v>
      </c>
      <c r="AY372" s="112" t="s">
        <v>114</v>
      </c>
      <c r="BK372" s="120">
        <f>SUM(BK373:BK397)</f>
        <v>0</v>
      </c>
    </row>
    <row r="373" spans="2:65" s="1" customFormat="1" ht="21.75" customHeight="1">
      <c r="B373" s="33"/>
      <c r="C373" s="123" t="s">
        <v>505</v>
      </c>
      <c r="D373" s="123" t="s">
        <v>117</v>
      </c>
      <c r="E373" s="124" t="s">
        <v>506</v>
      </c>
      <c r="F373" s="125" t="s">
        <v>507</v>
      </c>
      <c r="G373" s="126" t="s">
        <v>230</v>
      </c>
      <c r="H373" s="127">
        <v>2.3180000000000001</v>
      </c>
      <c r="I373" s="128"/>
      <c r="J373" s="129">
        <f>ROUND(I373*H373,2)</f>
        <v>0</v>
      </c>
      <c r="K373" s="125" t="s">
        <v>121</v>
      </c>
      <c r="L373" s="33"/>
      <c r="M373" s="130" t="s">
        <v>19</v>
      </c>
      <c r="N373" s="131" t="s">
        <v>41</v>
      </c>
      <c r="P373" s="132">
        <f>O373*H373</f>
        <v>0</v>
      </c>
      <c r="Q373" s="132">
        <v>0</v>
      </c>
      <c r="R373" s="132">
        <f>Q373*H373</f>
        <v>0</v>
      </c>
      <c r="S373" s="132">
        <v>0</v>
      </c>
      <c r="T373" s="133">
        <f>S373*H373</f>
        <v>0</v>
      </c>
      <c r="AR373" s="134" t="s">
        <v>122</v>
      </c>
      <c r="AT373" s="134" t="s">
        <v>117</v>
      </c>
      <c r="AU373" s="134" t="s">
        <v>77</v>
      </c>
      <c r="AY373" s="18" t="s">
        <v>114</v>
      </c>
      <c r="BE373" s="135">
        <f>IF(N373="základní",J373,0)</f>
        <v>0</v>
      </c>
      <c r="BF373" s="135">
        <f>IF(N373="snížená",J373,0)</f>
        <v>0</v>
      </c>
      <c r="BG373" s="135">
        <f>IF(N373="zákl. přenesená",J373,0)</f>
        <v>0</v>
      </c>
      <c r="BH373" s="135">
        <f>IF(N373="sníž. přenesená",J373,0)</f>
        <v>0</v>
      </c>
      <c r="BI373" s="135">
        <f>IF(N373="nulová",J373,0)</f>
        <v>0</v>
      </c>
      <c r="BJ373" s="18" t="s">
        <v>75</v>
      </c>
      <c r="BK373" s="135">
        <f>ROUND(I373*H373,2)</f>
        <v>0</v>
      </c>
      <c r="BL373" s="18" t="s">
        <v>122</v>
      </c>
      <c r="BM373" s="134" t="s">
        <v>508</v>
      </c>
    </row>
    <row r="374" spans="2:65" s="1" customFormat="1" ht="18">
      <c r="B374" s="33"/>
      <c r="D374" s="136" t="s">
        <v>124</v>
      </c>
      <c r="F374" s="137" t="s">
        <v>509</v>
      </c>
      <c r="I374" s="138"/>
      <c r="L374" s="33"/>
      <c r="M374" s="139"/>
      <c r="T374" s="54"/>
      <c r="AT374" s="18" t="s">
        <v>124</v>
      </c>
      <c r="AU374" s="18" t="s">
        <v>77</v>
      </c>
    </row>
    <row r="375" spans="2:65" s="1" customFormat="1" ht="10">
      <c r="B375" s="33"/>
      <c r="D375" s="140" t="s">
        <v>126</v>
      </c>
      <c r="F375" s="141" t="s">
        <v>510</v>
      </c>
      <c r="I375" s="138"/>
      <c r="L375" s="33"/>
      <c r="M375" s="139"/>
      <c r="T375" s="54"/>
      <c r="AT375" s="18" t="s">
        <v>126</v>
      </c>
      <c r="AU375" s="18" t="s">
        <v>77</v>
      </c>
    </row>
    <row r="376" spans="2:65" s="1" customFormat="1" ht="24.15" customHeight="1">
      <c r="B376" s="33"/>
      <c r="C376" s="123" t="s">
        <v>511</v>
      </c>
      <c r="D376" s="123" t="s">
        <v>117</v>
      </c>
      <c r="E376" s="124" t="s">
        <v>512</v>
      </c>
      <c r="F376" s="125" t="s">
        <v>229</v>
      </c>
      <c r="G376" s="126" t="s">
        <v>230</v>
      </c>
      <c r="H376" s="127">
        <v>2.3180000000000001</v>
      </c>
      <c r="I376" s="128"/>
      <c r="J376" s="129">
        <f>ROUND(I376*H376,2)</f>
        <v>0</v>
      </c>
      <c r="K376" s="125" t="s">
        <v>121</v>
      </c>
      <c r="L376" s="33"/>
      <c r="M376" s="130" t="s">
        <v>19</v>
      </c>
      <c r="N376" s="131" t="s">
        <v>41</v>
      </c>
      <c r="P376" s="132">
        <f>O376*H376</f>
        <v>0</v>
      </c>
      <c r="Q376" s="132">
        <v>0</v>
      </c>
      <c r="R376" s="132">
        <f>Q376*H376</f>
        <v>0</v>
      </c>
      <c r="S376" s="132">
        <v>0</v>
      </c>
      <c r="T376" s="133">
        <f>S376*H376</f>
        <v>0</v>
      </c>
      <c r="AR376" s="134" t="s">
        <v>122</v>
      </c>
      <c r="AT376" s="134" t="s">
        <v>117</v>
      </c>
      <c r="AU376" s="134" t="s">
        <v>77</v>
      </c>
      <c r="AY376" s="18" t="s">
        <v>114</v>
      </c>
      <c r="BE376" s="135">
        <f>IF(N376="základní",J376,0)</f>
        <v>0</v>
      </c>
      <c r="BF376" s="135">
        <f>IF(N376="snížená",J376,0)</f>
        <v>0</v>
      </c>
      <c r="BG376" s="135">
        <f>IF(N376="zákl. přenesená",J376,0)</f>
        <v>0</v>
      </c>
      <c r="BH376" s="135">
        <f>IF(N376="sníž. přenesená",J376,0)</f>
        <v>0</v>
      </c>
      <c r="BI376" s="135">
        <f>IF(N376="nulová",J376,0)</f>
        <v>0</v>
      </c>
      <c r="BJ376" s="18" t="s">
        <v>75</v>
      </c>
      <c r="BK376" s="135">
        <f>ROUND(I376*H376,2)</f>
        <v>0</v>
      </c>
      <c r="BL376" s="18" t="s">
        <v>122</v>
      </c>
      <c r="BM376" s="134" t="s">
        <v>513</v>
      </c>
    </row>
    <row r="377" spans="2:65" s="1" customFormat="1" ht="27">
      <c r="B377" s="33"/>
      <c r="D377" s="136" t="s">
        <v>124</v>
      </c>
      <c r="F377" s="137" t="s">
        <v>232</v>
      </c>
      <c r="I377" s="138"/>
      <c r="L377" s="33"/>
      <c r="M377" s="139"/>
      <c r="T377" s="54"/>
      <c r="AT377" s="18" t="s">
        <v>124</v>
      </c>
      <c r="AU377" s="18" t="s">
        <v>77</v>
      </c>
    </row>
    <row r="378" spans="2:65" s="1" customFormat="1" ht="10">
      <c r="B378" s="33"/>
      <c r="D378" s="140" t="s">
        <v>126</v>
      </c>
      <c r="F378" s="141" t="s">
        <v>514</v>
      </c>
      <c r="I378" s="138"/>
      <c r="L378" s="33"/>
      <c r="M378" s="139"/>
      <c r="T378" s="54"/>
      <c r="AT378" s="18" t="s">
        <v>126</v>
      </c>
      <c r="AU378" s="18" t="s">
        <v>77</v>
      </c>
    </row>
    <row r="379" spans="2:65" s="1" customFormat="1" ht="24.15" customHeight="1">
      <c r="B379" s="33"/>
      <c r="C379" s="123" t="s">
        <v>515</v>
      </c>
      <c r="D379" s="123" t="s">
        <v>117</v>
      </c>
      <c r="E379" s="124" t="s">
        <v>516</v>
      </c>
      <c r="F379" s="125" t="s">
        <v>517</v>
      </c>
      <c r="G379" s="126" t="s">
        <v>230</v>
      </c>
      <c r="H379" s="127">
        <v>106.628</v>
      </c>
      <c r="I379" s="128"/>
      <c r="J379" s="129">
        <f>ROUND(I379*H379,2)</f>
        <v>0</v>
      </c>
      <c r="K379" s="125" t="s">
        <v>121</v>
      </c>
      <c r="L379" s="33"/>
      <c r="M379" s="130" t="s">
        <v>19</v>
      </c>
      <c r="N379" s="131" t="s">
        <v>41</v>
      </c>
      <c r="P379" s="132">
        <f>O379*H379</f>
        <v>0</v>
      </c>
      <c r="Q379" s="132">
        <v>0</v>
      </c>
      <c r="R379" s="132">
        <f>Q379*H379</f>
        <v>0</v>
      </c>
      <c r="S379" s="132">
        <v>0</v>
      </c>
      <c r="T379" s="133">
        <f>S379*H379</f>
        <v>0</v>
      </c>
      <c r="AR379" s="134" t="s">
        <v>122</v>
      </c>
      <c r="AT379" s="134" t="s">
        <v>117</v>
      </c>
      <c r="AU379" s="134" t="s">
        <v>77</v>
      </c>
      <c r="AY379" s="18" t="s">
        <v>114</v>
      </c>
      <c r="BE379" s="135">
        <f>IF(N379="základní",J379,0)</f>
        <v>0</v>
      </c>
      <c r="BF379" s="135">
        <f>IF(N379="snížená",J379,0)</f>
        <v>0</v>
      </c>
      <c r="BG379" s="135">
        <f>IF(N379="zákl. přenesená",J379,0)</f>
        <v>0</v>
      </c>
      <c r="BH379" s="135">
        <f>IF(N379="sníž. přenesená",J379,0)</f>
        <v>0</v>
      </c>
      <c r="BI379" s="135">
        <f>IF(N379="nulová",J379,0)</f>
        <v>0</v>
      </c>
      <c r="BJ379" s="18" t="s">
        <v>75</v>
      </c>
      <c r="BK379" s="135">
        <f>ROUND(I379*H379,2)</f>
        <v>0</v>
      </c>
      <c r="BL379" s="18" t="s">
        <v>122</v>
      </c>
      <c r="BM379" s="134" t="s">
        <v>518</v>
      </c>
    </row>
    <row r="380" spans="2:65" s="1" customFormat="1" ht="18">
      <c r="B380" s="33"/>
      <c r="D380" s="136" t="s">
        <v>124</v>
      </c>
      <c r="F380" s="137" t="s">
        <v>519</v>
      </c>
      <c r="I380" s="138"/>
      <c r="L380" s="33"/>
      <c r="M380" s="139"/>
      <c r="T380" s="54"/>
      <c r="AT380" s="18" t="s">
        <v>124</v>
      </c>
      <c r="AU380" s="18" t="s">
        <v>77</v>
      </c>
    </row>
    <row r="381" spans="2:65" s="1" customFormat="1" ht="10">
      <c r="B381" s="33"/>
      <c r="D381" s="140" t="s">
        <v>126</v>
      </c>
      <c r="F381" s="141" t="s">
        <v>520</v>
      </c>
      <c r="I381" s="138"/>
      <c r="L381" s="33"/>
      <c r="M381" s="139"/>
      <c r="T381" s="54"/>
      <c r="AT381" s="18" t="s">
        <v>126</v>
      </c>
      <c r="AU381" s="18" t="s">
        <v>77</v>
      </c>
    </row>
    <row r="382" spans="2:65" s="12" customFormat="1" ht="10">
      <c r="B382" s="142"/>
      <c r="D382" s="136" t="s">
        <v>128</v>
      </c>
      <c r="E382" s="143" t="s">
        <v>19</v>
      </c>
      <c r="F382" s="144" t="s">
        <v>521</v>
      </c>
      <c r="H382" s="143" t="s">
        <v>19</v>
      </c>
      <c r="I382" s="145"/>
      <c r="L382" s="142"/>
      <c r="M382" s="146"/>
      <c r="T382" s="147"/>
      <c r="AT382" s="143" t="s">
        <v>128</v>
      </c>
      <c r="AU382" s="143" t="s">
        <v>77</v>
      </c>
      <c r="AV382" s="12" t="s">
        <v>75</v>
      </c>
      <c r="AW382" s="12" t="s">
        <v>32</v>
      </c>
      <c r="AX382" s="12" t="s">
        <v>70</v>
      </c>
      <c r="AY382" s="143" t="s">
        <v>114</v>
      </c>
    </row>
    <row r="383" spans="2:65" s="13" customFormat="1" ht="10">
      <c r="B383" s="148"/>
      <c r="D383" s="136" t="s">
        <v>128</v>
      </c>
      <c r="E383" s="149" t="s">
        <v>19</v>
      </c>
      <c r="F383" s="150" t="s">
        <v>522</v>
      </c>
      <c r="H383" s="151">
        <v>2.3180000000000001</v>
      </c>
      <c r="I383" s="152"/>
      <c r="L383" s="148"/>
      <c r="M383" s="153"/>
      <c r="T383" s="154"/>
      <c r="AT383" s="149" t="s">
        <v>128</v>
      </c>
      <c r="AU383" s="149" t="s">
        <v>77</v>
      </c>
      <c r="AV383" s="13" t="s">
        <v>77</v>
      </c>
      <c r="AW383" s="13" t="s">
        <v>32</v>
      </c>
      <c r="AX383" s="13" t="s">
        <v>75</v>
      </c>
      <c r="AY383" s="149" t="s">
        <v>114</v>
      </c>
    </row>
    <row r="384" spans="2:65" s="13" customFormat="1" ht="10">
      <c r="B384" s="148"/>
      <c r="D384" s="136" t="s">
        <v>128</v>
      </c>
      <c r="F384" s="150" t="s">
        <v>523</v>
      </c>
      <c r="H384" s="151">
        <v>106.628</v>
      </c>
      <c r="I384" s="152"/>
      <c r="L384" s="148"/>
      <c r="M384" s="153"/>
      <c r="T384" s="154"/>
      <c r="AT384" s="149" t="s">
        <v>128</v>
      </c>
      <c r="AU384" s="149" t="s">
        <v>77</v>
      </c>
      <c r="AV384" s="13" t="s">
        <v>77</v>
      </c>
      <c r="AW384" s="13" t="s">
        <v>4</v>
      </c>
      <c r="AX384" s="13" t="s">
        <v>75</v>
      </c>
      <c r="AY384" s="149" t="s">
        <v>114</v>
      </c>
    </row>
    <row r="385" spans="2:65" s="1" customFormat="1" ht="21.75" customHeight="1">
      <c r="B385" s="33"/>
      <c r="C385" s="123" t="s">
        <v>524</v>
      </c>
      <c r="D385" s="123" t="s">
        <v>117</v>
      </c>
      <c r="E385" s="124" t="s">
        <v>506</v>
      </c>
      <c r="F385" s="125" t="s">
        <v>507</v>
      </c>
      <c r="G385" s="126" t="s">
        <v>230</v>
      </c>
      <c r="H385" s="127">
        <v>16.481000000000002</v>
      </c>
      <c r="I385" s="128"/>
      <c r="J385" s="129">
        <f>ROUND(I385*H385,2)</f>
        <v>0</v>
      </c>
      <c r="K385" s="125" t="s">
        <v>121</v>
      </c>
      <c r="L385" s="33"/>
      <c r="M385" s="130" t="s">
        <v>19</v>
      </c>
      <c r="N385" s="131" t="s">
        <v>41</v>
      </c>
      <c r="P385" s="132">
        <f>O385*H385</f>
        <v>0</v>
      </c>
      <c r="Q385" s="132">
        <v>0</v>
      </c>
      <c r="R385" s="132">
        <f>Q385*H385</f>
        <v>0</v>
      </c>
      <c r="S385" s="132">
        <v>0</v>
      </c>
      <c r="T385" s="133">
        <f>S385*H385</f>
        <v>0</v>
      </c>
      <c r="AR385" s="134" t="s">
        <v>122</v>
      </c>
      <c r="AT385" s="134" t="s">
        <v>117</v>
      </c>
      <c r="AU385" s="134" t="s">
        <v>77</v>
      </c>
      <c r="AY385" s="18" t="s">
        <v>114</v>
      </c>
      <c r="BE385" s="135">
        <f>IF(N385="základní",J385,0)</f>
        <v>0</v>
      </c>
      <c r="BF385" s="135">
        <f>IF(N385="snížená",J385,0)</f>
        <v>0</v>
      </c>
      <c r="BG385" s="135">
        <f>IF(N385="zákl. přenesená",J385,0)</f>
        <v>0</v>
      </c>
      <c r="BH385" s="135">
        <f>IF(N385="sníž. přenesená",J385,0)</f>
        <v>0</v>
      </c>
      <c r="BI385" s="135">
        <f>IF(N385="nulová",J385,0)</f>
        <v>0</v>
      </c>
      <c r="BJ385" s="18" t="s">
        <v>75</v>
      </c>
      <c r="BK385" s="135">
        <f>ROUND(I385*H385,2)</f>
        <v>0</v>
      </c>
      <c r="BL385" s="18" t="s">
        <v>122</v>
      </c>
      <c r="BM385" s="134" t="s">
        <v>525</v>
      </c>
    </row>
    <row r="386" spans="2:65" s="1" customFormat="1" ht="18">
      <c r="B386" s="33"/>
      <c r="D386" s="136" t="s">
        <v>124</v>
      </c>
      <c r="F386" s="137" t="s">
        <v>509</v>
      </c>
      <c r="I386" s="138"/>
      <c r="L386" s="33"/>
      <c r="M386" s="139"/>
      <c r="T386" s="54"/>
      <c r="AT386" s="18" t="s">
        <v>124</v>
      </c>
      <c r="AU386" s="18" t="s">
        <v>77</v>
      </c>
    </row>
    <row r="387" spans="2:65" s="1" customFormat="1" ht="10">
      <c r="B387" s="33"/>
      <c r="D387" s="140" t="s">
        <v>126</v>
      </c>
      <c r="F387" s="141" t="s">
        <v>510</v>
      </c>
      <c r="I387" s="138"/>
      <c r="L387" s="33"/>
      <c r="M387" s="139"/>
      <c r="T387" s="54"/>
      <c r="AT387" s="18" t="s">
        <v>126</v>
      </c>
      <c r="AU387" s="18" t="s">
        <v>77</v>
      </c>
    </row>
    <row r="388" spans="2:65" s="1" customFormat="1" ht="24.15" customHeight="1">
      <c r="B388" s="33"/>
      <c r="C388" s="123" t="s">
        <v>526</v>
      </c>
      <c r="D388" s="123" t="s">
        <v>117</v>
      </c>
      <c r="E388" s="124" t="s">
        <v>516</v>
      </c>
      <c r="F388" s="125" t="s">
        <v>517</v>
      </c>
      <c r="G388" s="126" t="s">
        <v>230</v>
      </c>
      <c r="H388" s="127">
        <v>361.6</v>
      </c>
      <c r="I388" s="128"/>
      <c r="J388" s="129">
        <f>ROUND(I388*H388,2)</f>
        <v>0</v>
      </c>
      <c r="K388" s="125" t="s">
        <v>121</v>
      </c>
      <c r="L388" s="33"/>
      <c r="M388" s="130" t="s">
        <v>19</v>
      </c>
      <c r="N388" s="131" t="s">
        <v>41</v>
      </c>
      <c r="P388" s="132">
        <f>O388*H388</f>
        <v>0</v>
      </c>
      <c r="Q388" s="132">
        <v>0</v>
      </c>
      <c r="R388" s="132">
        <f>Q388*H388</f>
        <v>0</v>
      </c>
      <c r="S388" s="132">
        <v>0</v>
      </c>
      <c r="T388" s="133">
        <f>S388*H388</f>
        <v>0</v>
      </c>
      <c r="AR388" s="134" t="s">
        <v>122</v>
      </c>
      <c r="AT388" s="134" t="s">
        <v>117</v>
      </c>
      <c r="AU388" s="134" t="s">
        <v>77</v>
      </c>
      <c r="AY388" s="18" t="s">
        <v>114</v>
      </c>
      <c r="BE388" s="135">
        <f>IF(N388="základní",J388,0)</f>
        <v>0</v>
      </c>
      <c r="BF388" s="135">
        <f>IF(N388="snížená",J388,0)</f>
        <v>0</v>
      </c>
      <c r="BG388" s="135">
        <f>IF(N388="zákl. přenesená",J388,0)</f>
        <v>0</v>
      </c>
      <c r="BH388" s="135">
        <f>IF(N388="sníž. přenesená",J388,0)</f>
        <v>0</v>
      </c>
      <c r="BI388" s="135">
        <f>IF(N388="nulová",J388,0)</f>
        <v>0</v>
      </c>
      <c r="BJ388" s="18" t="s">
        <v>75</v>
      </c>
      <c r="BK388" s="135">
        <f>ROUND(I388*H388,2)</f>
        <v>0</v>
      </c>
      <c r="BL388" s="18" t="s">
        <v>122</v>
      </c>
      <c r="BM388" s="134" t="s">
        <v>527</v>
      </c>
    </row>
    <row r="389" spans="2:65" s="1" customFormat="1" ht="18">
      <c r="B389" s="33"/>
      <c r="D389" s="136" t="s">
        <v>124</v>
      </c>
      <c r="F389" s="137" t="s">
        <v>519</v>
      </c>
      <c r="I389" s="138"/>
      <c r="L389" s="33"/>
      <c r="M389" s="139"/>
      <c r="T389" s="54"/>
      <c r="AT389" s="18" t="s">
        <v>124</v>
      </c>
      <c r="AU389" s="18" t="s">
        <v>77</v>
      </c>
    </row>
    <row r="390" spans="2:65" s="1" customFormat="1" ht="10">
      <c r="B390" s="33"/>
      <c r="D390" s="140" t="s">
        <v>126</v>
      </c>
      <c r="F390" s="141" t="s">
        <v>520</v>
      </c>
      <c r="I390" s="138"/>
      <c r="L390" s="33"/>
      <c r="M390" s="139"/>
      <c r="T390" s="54"/>
      <c r="AT390" s="18" t="s">
        <v>126</v>
      </c>
      <c r="AU390" s="18" t="s">
        <v>77</v>
      </c>
    </row>
    <row r="391" spans="2:65" s="12" customFormat="1" ht="10">
      <c r="B391" s="142"/>
      <c r="D391" s="136" t="s">
        <v>128</v>
      </c>
      <c r="E391" s="143" t="s">
        <v>19</v>
      </c>
      <c r="F391" s="144" t="s">
        <v>528</v>
      </c>
      <c r="H391" s="143" t="s">
        <v>19</v>
      </c>
      <c r="I391" s="145"/>
      <c r="L391" s="142"/>
      <c r="M391" s="146"/>
      <c r="T391" s="147"/>
      <c r="AT391" s="143" t="s">
        <v>128</v>
      </c>
      <c r="AU391" s="143" t="s">
        <v>77</v>
      </c>
      <c r="AV391" s="12" t="s">
        <v>75</v>
      </c>
      <c r="AW391" s="12" t="s">
        <v>32</v>
      </c>
      <c r="AX391" s="12" t="s">
        <v>70</v>
      </c>
      <c r="AY391" s="143" t="s">
        <v>114</v>
      </c>
    </row>
    <row r="392" spans="2:65" s="12" customFormat="1" ht="10">
      <c r="B392" s="142"/>
      <c r="D392" s="136" t="s">
        <v>128</v>
      </c>
      <c r="E392" s="143" t="s">
        <v>19</v>
      </c>
      <c r="F392" s="144" t="s">
        <v>529</v>
      </c>
      <c r="H392" s="143" t="s">
        <v>19</v>
      </c>
      <c r="I392" s="145"/>
      <c r="L392" s="142"/>
      <c r="M392" s="146"/>
      <c r="T392" s="147"/>
      <c r="AT392" s="143" t="s">
        <v>128</v>
      </c>
      <c r="AU392" s="143" t="s">
        <v>77</v>
      </c>
      <c r="AV392" s="12" t="s">
        <v>75</v>
      </c>
      <c r="AW392" s="12" t="s">
        <v>32</v>
      </c>
      <c r="AX392" s="12" t="s">
        <v>70</v>
      </c>
      <c r="AY392" s="143" t="s">
        <v>114</v>
      </c>
    </row>
    <row r="393" spans="2:65" s="13" customFormat="1" ht="10">
      <c r="B393" s="148"/>
      <c r="D393" s="136" t="s">
        <v>128</v>
      </c>
      <c r="E393" s="149" t="s">
        <v>19</v>
      </c>
      <c r="F393" s="150" t="s">
        <v>530</v>
      </c>
      <c r="H393" s="151">
        <v>18.079999999999998</v>
      </c>
      <c r="I393" s="152"/>
      <c r="L393" s="148"/>
      <c r="M393" s="153"/>
      <c r="T393" s="154"/>
      <c r="AT393" s="149" t="s">
        <v>128</v>
      </c>
      <c r="AU393" s="149" t="s">
        <v>77</v>
      </c>
      <c r="AV393" s="13" t="s">
        <v>77</v>
      </c>
      <c r="AW393" s="13" t="s">
        <v>32</v>
      </c>
      <c r="AX393" s="13" t="s">
        <v>75</v>
      </c>
      <c r="AY393" s="149" t="s">
        <v>114</v>
      </c>
    </row>
    <row r="394" spans="2:65" s="13" customFormat="1" ht="10">
      <c r="B394" s="148"/>
      <c r="D394" s="136" t="s">
        <v>128</v>
      </c>
      <c r="F394" s="150" t="s">
        <v>531</v>
      </c>
      <c r="H394" s="151">
        <v>361.6</v>
      </c>
      <c r="I394" s="152"/>
      <c r="L394" s="148"/>
      <c r="M394" s="153"/>
      <c r="T394" s="154"/>
      <c r="AT394" s="149" t="s">
        <v>128</v>
      </c>
      <c r="AU394" s="149" t="s">
        <v>77</v>
      </c>
      <c r="AV394" s="13" t="s">
        <v>77</v>
      </c>
      <c r="AW394" s="13" t="s">
        <v>4</v>
      </c>
      <c r="AX394" s="13" t="s">
        <v>75</v>
      </c>
      <c r="AY394" s="149" t="s">
        <v>114</v>
      </c>
    </row>
    <row r="395" spans="2:65" s="1" customFormat="1" ht="33" customHeight="1">
      <c r="B395" s="33"/>
      <c r="C395" s="123" t="s">
        <v>532</v>
      </c>
      <c r="D395" s="123" t="s">
        <v>117</v>
      </c>
      <c r="E395" s="124" t="s">
        <v>533</v>
      </c>
      <c r="F395" s="125" t="s">
        <v>534</v>
      </c>
      <c r="G395" s="126" t="s">
        <v>230</v>
      </c>
      <c r="H395" s="127">
        <v>15.163</v>
      </c>
      <c r="I395" s="128"/>
      <c r="J395" s="129">
        <f>ROUND(I395*H395,2)</f>
        <v>0</v>
      </c>
      <c r="K395" s="125" t="s">
        <v>121</v>
      </c>
      <c r="L395" s="33"/>
      <c r="M395" s="130" t="s">
        <v>19</v>
      </c>
      <c r="N395" s="131" t="s">
        <v>41</v>
      </c>
      <c r="P395" s="132">
        <f>O395*H395</f>
        <v>0</v>
      </c>
      <c r="Q395" s="132">
        <v>0</v>
      </c>
      <c r="R395" s="132">
        <f>Q395*H395</f>
        <v>0</v>
      </c>
      <c r="S395" s="132">
        <v>0</v>
      </c>
      <c r="T395" s="133">
        <f>S395*H395</f>
        <v>0</v>
      </c>
      <c r="AR395" s="134" t="s">
        <v>122</v>
      </c>
      <c r="AT395" s="134" t="s">
        <v>117</v>
      </c>
      <c r="AU395" s="134" t="s">
        <v>77</v>
      </c>
      <c r="AY395" s="18" t="s">
        <v>114</v>
      </c>
      <c r="BE395" s="135">
        <f>IF(N395="základní",J395,0)</f>
        <v>0</v>
      </c>
      <c r="BF395" s="135">
        <f>IF(N395="snížená",J395,0)</f>
        <v>0</v>
      </c>
      <c r="BG395" s="135">
        <f>IF(N395="zákl. přenesená",J395,0)</f>
        <v>0</v>
      </c>
      <c r="BH395" s="135">
        <f>IF(N395="sníž. přenesená",J395,0)</f>
        <v>0</v>
      </c>
      <c r="BI395" s="135">
        <f>IF(N395="nulová",J395,0)</f>
        <v>0</v>
      </c>
      <c r="BJ395" s="18" t="s">
        <v>75</v>
      </c>
      <c r="BK395" s="135">
        <f>ROUND(I395*H395,2)</f>
        <v>0</v>
      </c>
      <c r="BL395" s="18" t="s">
        <v>122</v>
      </c>
      <c r="BM395" s="134" t="s">
        <v>535</v>
      </c>
    </row>
    <row r="396" spans="2:65" s="1" customFormat="1" ht="27">
      <c r="B396" s="33"/>
      <c r="D396" s="136" t="s">
        <v>124</v>
      </c>
      <c r="F396" s="137" t="s">
        <v>536</v>
      </c>
      <c r="I396" s="138"/>
      <c r="L396" s="33"/>
      <c r="M396" s="139"/>
      <c r="T396" s="54"/>
      <c r="AT396" s="18" t="s">
        <v>124</v>
      </c>
      <c r="AU396" s="18" t="s">
        <v>77</v>
      </c>
    </row>
    <row r="397" spans="2:65" s="1" customFormat="1" ht="10">
      <c r="B397" s="33"/>
      <c r="D397" s="140" t="s">
        <v>126</v>
      </c>
      <c r="F397" s="141" t="s">
        <v>537</v>
      </c>
      <c r="I397" s="138"/>
      <c r="L397" s="33"/>
      <c r="M397" s="139"/>
      <c r="T397" s="54"/>
      <c r="AT397" s="18" t="s">
        <v>126</v>
      </c>
      <c r="AU397" s="18" t="s">
        <v>77</v>
      </c>
    </row>
    <row r="398" spans="2:65" s="11" customFormat="1" ht="22.75" customHeight="1">
      <c r="B398" s="111"/>
      <c r="D398" s="112" t="s">
        <v>69</v>
      </c>
      <c r="E398" s="121" t="s">
        <v>538</v>
      </c>
      <c r="F398" s="121" t="s">
        <v>539</v>
      </c>
      <c r="I398" s="114"/>
      <c r="J398" s="122">
        <f>BK398</f>
        <v>0</v>
      </c>
      <c r="L398" s="111"/>
      <c r="M398" s="116"/>
      <c r="P398" s="117">
        <f>SUM(P399:P401)</f>
        <v>0</v>
      </c>
      <c r="R398" s="117">
        <f>SUM(R399:R401)</f>
        <v>0</v>
      </c>
      <c r="T398" s="118">
        <f>SUM(T399:T401)</f>
        <v>0</v>
      </c>
      <c r="AR398" s="112" t="s">
        <v>75</v>
      </c>
      <c r="AT398" s="119" t="s">
        <v>69</v>
      </c>
      <c r="AU398" s="119" t="s">
        <v>75</v>
      </c>
      <c r="AY398" s="112" t="s">
        <v>114</v>
      </c>
      <c r="BK398" s="120">
        <f>SUM(BK399:BK401)</f>
        <v>0</v>
      </c>
    </row>
    <row r="399" spans="2:65" s="1" customFormat="1" ht="24.15" customHeight="1">
      <c r="B399" s="33"/>
      <c r="C399" s="123" t="s">
        <v>540</v>
      </c>
      <c r="D399" s="123" t="s">
        <v>117</v>
      </c>
      <c r="E399" s="124" t="s">
        <v>541</v>
      </c>
      <c r="F399" s="125" t="s">
        <v>542</v>
      </c>
      <c r="G399" s="126" t="s">
        <v>230</v>
      </c>
      <c r="H399" s="127">
        <v>52.366</v>
      </c>
      <c r="I399" s="128"/>
      <c r="J399" s="129">
        <f>ROUND(I399*H399,2)</f>
        <v>0</v>
      </c>
      <c r="K399" s="125" t="s">
        <v>121</v>
      </c>
      <c r="L399" s="33"/>
      <c r="M399" s="130" t="s">
        <v>19</v>
      </c>
      <c r="N399" s="131" t="s">
        <v>41</v>
      </c>
      <c r="P399" s="132">
        <f>O399*H399</f>
        <v>0</v>
      </c>
      <c r="Q399" s="132">
        <v>0</v>
      </c>
      <c r="R399" s="132">
        <f>Q399*H399</f>
        <v>0</v>
      </c>
      <c r="S399" s="132">
        <v>0</v>
      </c>
      <c r="T399" s="133">
        <f>S399*H399</f>
        <v>0</v>
      </c>
      <c r="AR399" s="134" t="s">
        <v>122</v>
      </c>
      <c r="AT399" s="134" t="s">
        <v>117</v>
      </c>
      <c r="AU399" s="134" t="s">
        <v>77</v>
      </c>
      <c r="AY399" s="18" t="s">
        <v>114</v>
      </c>
      <c r="BE399" s="135">
        <f>IF(N399="základní",J399,0)</f>
        <v>0</v>
      </c>
      <c r="BF399" s="135">
        <f>IF(N399="snížená",J399,0)</f>
        <v>0</v>
      </c>
      <c r="BG399" s="135">
        <f>IF(N399="zákl. přenesená",J399,0)</f>
        <v>0</v>
      </c>
      <c r="BH399" s="135">
        <f>IF(N399="sníž. přenesená",J399,0)</f>
        <v>0</v>
      </c>
      <c r="BI399" s="135">
        <f>IF(N399="nulová",J399,0)</f>
        <v>0</v>
      </c>
      <c r="BJ399" s="18" t="s">
        <v>75</v>
      </c>
      <c r="BK399" s="135">
        <f>ROUND(I399*H399,2)</f>
        <v>0</v>
      </c>
      <c r="BL399" s="18" t="s">
        <v>122</v>
      </c>
      <c r="BM399" s="134" t="s">
        <v>543</v>
      </c>
    </row>
    <row r="400" spans="2:65" s="1" customFormat="1" ht="27">
      <c r="B400" s="33"/>
      <c r="D400" s="136" t="s">
        <v>124</v>
      </c>
      <c r="F400" s="137" t="s">
        <v>544</v>
      </c>
      <c r="I400" s="138"/>
      <c r="L400" s="33"/>
      <c r="M400" s="139"/>
      <c r="T400" s="54"/>
      <c r="AT400" s="18" t="s">
        <v>124</v>
      </c>
      <c r="AU400" s="18" t="s">
        <v>77</v>
      </c>
    </row>
    <row r="401" spans="2:65" s="1" customFormat="1" ht="10">
      <c r="B401" s="33"/>
      <c r="D401" s="140" t="s">
        <v>126</v>
      </c>
      <c r="F401" s="141" t="s">
        <v>545</v>
      </c>
      <c r="I401" s="138"/>
      <c r="L401" s="33"/>
      <c r="M401" s="139"/>
      <c r="T401" s="54"/>
      <c r="AT401" s="18" t="s">
        <v>126</v>
      </c>
      <c r="AU401" s="18" t="s">
        <v>77</v>
      </c>
    </row>
    <row r="402" spans="2:65" s="11" customFormat="1" ht="25.9" customHeight="1">
      <c r="B402" s="111"/>
      <c r="D402" s="112" t="s">
        <v>69</v>
      </c>
      <c r="E402" s="113" t="s">
        <v>546</v>
      </c>
      <c r="F402" s="113" t="s">
        <v>547</v>
      </c>
      <c r="I402" s="114"/>
      <c r="J402" s="115">
        <f>BK402</f>
        <v>0</v>
      </c>
      <c r="L402" s="111"/>
      <c r="M402" s="116"/>
      <c r="P402" s="117">
        <f>P403+P410+P428+P435+P439</f>
        <v>0</v>
      </c>
      <c r="R402" s="117">
        <f>R403+R410+R428+R435+R439</f>
        <v>0</v>
      </c>
      <c r="T402" s="118">
        <f>T403+T410+T428+T435+T439</f>
        <v>0</v>
      </c>
      <c r="AR402" s="112" t="s">
        <v>315</v>
      </c>
      <c r="AT402" s="119" t="s">
        <v>69</v>
      </c>
      <c r="AU402" s="119" t="s">
        <v>70</v>
      </c>
      <c r="AY402" s="112" t="s">
        <v>114</v>
      </c>
      <c r="BK402" s="120">
        <f>BK403+BK410+BK428+BK435+BK439</f>
        <v>0</v>
      </c>
    </row>
    <row r="403" spans="2:65" s="11" customFormat="1" ht="22.75" customHeight="1">
      <c r="B403" s="111"/>
      <c r="D403" s="112" t="s">
        <v>69</v>
      </c>
      <c r="E403" s="121" t="s">
        <v>548</v>
      </c>
      <c r="F403" s="121" t="s">
        <v>549</v>
      </c>
      <c r="I403" s="114"/>
      <c r="J403" s="122">
        <f>BK403</f>
        <v>0</v>
      </c>
      <c r="L403" s="111"/>
      <c r="M403" s="116"/>
      <c r="P403" s="117">
        <f>SUM(P404:P409)</f>
        <v>0</v>
      </c>
      <c r="R403" s="117">
        <f>SUM(R404:R409)</f>
        <v>0</v>
      </c>
      <c r="T403" s="118">
        <f>SUM(T404:T409)</f>
        <v>0</v>
      </c>
      <c r="AR403" s="112" t="s">
        <v>315</v>
      </c>
      <c r="AT403" s="119" t="s">
        <v>69</v>
      </c>
      <c r="AU403" s="119" t="s">
        <v>75</v>
      </c>
      <c r="AY403" s="112" t="s">
        <v>114</v>
      </c>
      <c r="BK403" s="120">
        <f>SUM(BK404:BK409)</f>
        <v>0</v>
      </c>
    </row>
    <row r="404" spans="2:65" s="1" customFormat="1" ht="16.5" customHeight="1">
      <c r="B404" s="33"/>
      <c r="C404" s="123" t="s">
        <v>550</v>
      </c>
      <c r="D404" s="123" t="s">
        <v>117</v>
      </c>
      <c r="E404" s="124" t="s">
        <v>551</v>
      </c>
      <c r="F404" s="125" t="s">
        <v>549</v>
      </c>
      <c r="G404" s="126" t="s">
        <v>552</v>
      </c>
      <c r="H404" s="127">
        <v>1</v>
      </c>
      <c r="I404" s="128"/>
      <c r="J404" s="129">
        <f>ROUND(I404*H404,2)</f>
        <v>0</v>
      </c>
      <c r="K404" s="125" t="s">
        <v>121</v>
      </c>
      <c r="L404" s="33"/>
      <c r="M404" s="130" t="s">
        <v>19</v>
      </c>
      <c r="N404" s="131" t="s">
        <v>41</v>
      </c>
      <c r="P404" s="132">
        <f>O404*H404</f>
        <v>0</v>
      </c>
      <c r="Q404" s="132">
        <v>0</v>
      </c>
      <c r="R404" s="132">
        <f>Q404*H404</f>
        <v>0</v>
      </c>
      <c r="S404" s="132">
        <v>0</v>
      </c>
      <c r="T404" s="133">
        <f>S404*H404</f>
        <v>0</v>
      </c>
      <c r="AR404" s="134" t="s">
        <v>553</v>
      </c>
      <c r="AT404" s="134" t="s">
        <v>117</v>
      </c>
      <c r="AU404" s="134" t="s">
        <v>77</v>
      </c>
      <c r="AY404" s="18" t="s">
        <v>114</v>
      </c>
      <c r="BE404" s="135">
        <f>IF(N404="základní",J404,0)</f>
        <v>0</v>
      </c>
      <c r="BF404" s="135">
        <f>IF(N404="snížená",J404,0)</f>
        <v>0</v>
      </c>
      <c r="BG404" s="135">
        <f>IF(N404="zákl. přenesená",J404,0)</f>
        <v>0</v>
      </c>
      <c r="BH404" s="135">
        <f>IF(N404="sníž. přenesená",J404,0)</f>
        <v>0</v>
      </c>
      <c r="BI404" s="135">
        <f>IF(N404="nulová",J404,0)</f>
        <v>0</v>
      </c>
      <c r="BJ404" s="18" t="s">
        <v>75</v>
      </c>
      <c r="BK404" s="135">
        <f>ROUND(I404*H404,2)</f>
        <v>0</v>
      </c>
      <c r="BL404" s="18" t="s">
        <v>553</v>
      </c>
      <c r="BM404" s="134" t="s">
        <v>554</v>
      </c>
    </row>
    <row r="405" spans="2:65" s="1" customFormat="1" ht="10">
      <c r="B405" s="33"/>
      <c r="D405" s="136" t="s">
        <v>124</v>
      </c>
      <c r="F405" s="137" t="s">
        <v>549</v>
      </c>
      <c r="I405" s="138"/>
      <c r="L405" s="33"/>
      <c r="M405" s="139"/>
      <c r="T405" s="54"/>
      <c r="AT405" s="18" t="s">
        <v>124</v>
      </c>
      <c r="AU405" s="18" t="s">
        <v>77</v>
      </c>
    </row>
    <row r="406" spans="2:65" s="1" customFormat="1" ht="10">
      <c r="B406" s="33"/>
      <c r="D406" s="140" t="s">
        <v>126</v>
      </c>
      <c r="F406" s="141" t="s">
        <v>555</v>
      </c>
      <c r="I406" s="138"/>
      <c r="L406" s="33"/>
      <c r="M406" s="139"/>
      <c r="T406" s="54"/>
      <c r="AT406" s="18" t="s">
        <v>126</v>
      </c>
      <c r="AU406" s="18" t="s">
        <v>77</v>
      </c>
    </row>
    <row r="407" spans="2:65" s="1" customFormat="1" ht="16.5" customHeight="1">
      <c r="B407" s="33"/>
      <c r="C407" s="123" t="s">
        <v>556</v>
      </c>
      <c r="D407" s="123" t="s">
        <v>117</v>
      </c>
      <c r="E407" s="124" t="s">
        <v>557</v>
      </c>
      <c r="F407" s="125" t="s">
        <v>558</v>
      </c>
      <c r="G407" s="126" t="s">
        <v>552</v>
      </c>
      <c r="H407" s="127">
        <v>1</v>
      </c>
      <c r="I407" s="128"/>
      <c r="J407" s="129">
        <f>ROUND(I407*H407,2)</f>
        <v>0</v>
      </c>
      <c r="K407" s="125" t="s">
        <v>121</v>
      </c>
      <c r="L407" s="33"/>
      <c r="M407" s="130" t="s">
        <v>19</v>
      </c>
      <c r="N407" s="131" t="s">
        <v>41</v>
      </c>
      <c r="P407" s="132">
        <f>O407*H407</f>
        <v>0</v>
      </c>
      <c r="Q407" s="132">
        <v>0</v>
      </c>
      <c r="R407" s="132">
        <f>Q407*H407</f>
        <v>0</v>
      </c>
      <c r="S407" s="132">
        <v>0</v>
      </c>
      <c r="T407" s="133">
        <f>S407*H407</f>
        <v>0</v>
      </c>
      <c r="AR407" s="134" t="s">
        <v>553</v>
      </c>
      <c r="AT407" s="134" t="s">
        <v>117</v>
      </c>
      <c r="AU407" s="134" t="s">
        <v>77</v>
      </c>
      <c r="AY407" s="18" t="s">
        <v>114</v>
      </c>
      <c r="BE407" s="135">
        <f>IF(N407="základní",J407,0)</f>
        <v>0</v>
      </c>
      <c r="BF407" s="135">
        <f>IF(N407="snížená",J407,0)</f>
        <v>0</v>
      </c>
      <c r="BG407" s="135">
        <f>IF(N407="zákl. přenesená",J407,0)</f>
        <v>0</v>
      </c>
      <c r="BH407" s="135">
        <f>IF(N407="sníž. přenesená",J407,0)</f>
        <v>0</v>
      </c>
      <c r="BI407" s="135">
        <f>IF(N407="nulová",J407,0)</f>
        <v>0</v>
      </c>
      <c r="BJ407" s="18" t="s">
        <v>75</v>
      </c>
      <c r="BK407" s="135">
        <f>ROUND(I407*H407,2)</f>
        <v>0</v>
      </c>
      <c r="BL407" s="18" t="s">
        <v>553</v>
      </c>
      <c r="BM407" s="134" t="s">
        <v>559</v>
      </c>
    </row>
    <row r="408" spans="2:65" s="1" customFormat="1" ht="10">
      <c r="B408" s="33"/>
      <c r="D408" s="136" t="s">
        <v>124</v>
      </c>
      <c r="F408" s="137" t="s">
        <v>560</v>
      </c>
      <c r="I408" s="138"/>
      <c r="L408" s="33"/>
      <c r="M408" s="139"/>
      <c r="T408" s="54"/>
      <c r="AT408" s="18" t="s">
        <v>124</v>
      </c>
      <c r="AU408" s="18" t="s">
        <v>77</v>
      </c>
    </row>
    <row r="409" spans="2:65" s="1" customFormat="1" ht="10">
      <c r="B409" s="33"/>
      <c r="D409" s="140" t="s">
        <v>126</v>
      </c>
      <c r="F409" s="141" t="s">
        <v>561</v>
      </c>
      <c r="I409" s="138"/>
      <c r="L409" s="33"/>
      <c r="M409" s="139"/>
      <c r="T409" s="54"/>
      <c r="AT409" s="18" t="s">
        <v>126</v>
      </c>
      <c r="AU409" s="18" t="s">
        <v>77</v>
      </c>
    </row>
    <row r="410" spans="2:65" s="11" customFormat="1" ht="22.75" customHeight="1">
      <c r="B410" s="111"/>
      <c r="D410" s="112" t="s">
        <v>69</v>
      </c>
      <c r="E410" s="121" t="s">
        <v>562</v>
      </c>
      <c r="F410" s="121" t="s">
        <v>563</v>
      </c>
      <c r="I410" s="114"/>
      <c r="J410" s="122">
        <f>BK410</f>
        <v>0</v>
      </c>
      <c r="L410" s="111"/>
      <c r="M410" s="116"/>
      <c r="P410" s="117">
        <f>SUM(P411:P427)</f>
        <v>0</v>
      </c>
      <c r="R410" s="117">
        <f>SUM(R411:R427)</f>
        <v>0</v>
      </c>
      <c r="T410" s="118">
        <f>SUM(T411:T427)</f>
        <v>0</v>
      </c>
      <c r="AR410" s="112" t="s">
        <v>315</v>
      </c>
      <c r="AT410" s="119" t="s">
        <v>69</v>
      </c>
      <c r="AU410" s="119" t="s">
        <v>75</v>
      </c>
      <c r="AY410" s="112" t="s">
        <v>114</v>
      </c>
      <c r="BK410" s="120">
        <f>SUM(BK411:BK427)</f>
        <v>0</v>
      </c>
    </row>
    <row r="411" spans="2:65" s="1" customFormat="1" ht="16.5" customHeight="1">
      <c r="B411" s="33"/>
      <c r="C411" s="123" t="s">
        <v>564</v>
      </c>
      <c r="D411" s="123" t="s">
        <v>117</v>
      </c>
      <c r="E411" s="124" t="s">
        <v>565</v>
      </c>
      <c r="F411" s="125" t="s">
        <v>563</v>
      </c>
      <c r="G411" s="126" t="s">
        <v>552</v>
      </c>
      <c r="H411" s="127">
        <v>1</v>
      </c>
      <c r="I411" s="128"/>
      <c r="J411" s="129">
        <f>ROUND(I411*H411,2)</f>
        <v>0</v>
      </c>
      <c r="K411" s="125" t="s">
        <v>121</v>
      </c>
      <c r="L411" s="33"/>
      <c r="M411" s="130" t="s">
        <v>19</v>
      </c>
      <c r="N411" s="131" t="s">
        <v>41</v>
      </c>
      <c r="P411" s="132">
        <f>O411*H411</f>
        <v>0</v>
      </c>
      <c r="Q411" s="132">
        <v>0</v>
      </c>
      <c r="R411" s="132">
        <f>Q411*H411</f>
        <v>0</v>
      </c>
      <c r="S411" s="132">
        <v>0</v>
      </c>
      <c r="T411" s="133">
        <f>S411*H411</f>
        <v>0</v>
      </c>
      <c r="AR411" s="134" t="s">
        <v>553</v>
      </c>
      <c r="AT411" s="134" t="s">
        <v>117</v>
      </c>
      <c r="AU411" s="134" t="s">
        <v>77</v>
      </c>
      <c r="AY411" s="18" t="s">
        <v>114</v>
      </c>
      <c r="BE411" s="135">
        <f>IF(N411="základní",J411,0)</f>
        <v>0</v>
      </c>
      <c r="BF411" s="135">
        <f>IF(N411="snížená",J411,0)</f>
        <v>0</v>
      </c>
      <c r="BG411" s="135">
        <f>IF(N411="zákl. přenesená",J411,0)</f>
        <v>0</v>
      </c>
      <c r="BH411" s="135">
        <f>IF(N411="sníž. přenesená",J411,0)</f>
        <v>0</v>
      </c>
      <c r="BI411" s="135">
        <f>IF(N411="nulová",J411,0)</f>
        <v>0</v>
      </c>
      <c r="BJ411" s="18" t="s">
        <v>75</v>
      </c>
      <c r="BK411" s="135">
        <f>ROUND(I411*H411,2)</f>
        <v>0</v>
      </c>
      <c r="BL411" s="18" t="s">
        <v>553</v>
      </c>
      <c r="BM411" s="134" t="s">
        <v>566</v>
      </c>
    </row>
    <row r="412" spans="2:65" s="1" customFormat="1" ht="10">
      <c r="B412" s="33"/>
      <c r="D412" s="136" t="s">
        <v>124</v>
      </c>
      <c r="F412" s="137" t="s">
        <v>563</v>
      </c>
      <c r="I412" s="138"/>
      <c r="L412" s="33"/>
      <c r="M412" s="139"/>
      <c r="T412" s="54"/>
      <c r="AT412" s="18" t="s">
        <v>124</v>
      </c>
      <c r="AU412" s="18" t="s">
        <v>77</v>
      </c>
    </row>
    <row r="413" spans="2:65" s="1" customFormat="1" ht="10">
      <c r="B413" s="33"/>
      <c r="D413" s="140" t="s">
        <v>126</v>
      </c>
      <c r="F413" s="141" t="s">
        <v>567</v>
      </c>
      <c r="I413" s="138"/>
      <c r="L413" s="33"/>
      <c r="M413" s="139"/>
      <c r="T413" s="54"/>
      <c r="AT413" s="18" t="s">
        <v>126</v>
      </c>
      <c r="AU413" s="18" t="s">
        <v>77</v>
      </c>
    </row>
    <row r="414" spans="2:65" s="1" customFormat="1" ht="16.5" customHeight="1">
      <c r="B414" s="33"/>
      <c r="C414" s="123" t="s">
        <v>568</v>
      </c>
      <c r="D414" s="123" t="s">
        <v>117</v>
      </c>
      <c r="E414" s="124" t="s">
        <v>569</v>
      </c>
      <c r="F414" s="125" t="s">
        <v>570</v>
      </c>
      <c r="G414" s="126" t="s">
        <v>552</v>
      </c>
      <c r="H414" s="127">
        <v>1</v>
      </c>
      <c r="I414" s="128"/>
      <c r="J414" s="129">
        <f>ROUND(I414*H414,2)</f>
        <v>0</v>
      </c>
      <c r="K414" s="125" t="s">
        <v>121</v>
      </c>
      <c r="L414" s="33"/>
      <c r="M414" s="130" t="s">
        <v>19</v>
      </c>
      <c r="N414" s="131" t="s">
        <v>41</v>
      </c>
      <c r="P414" s="132">
        <f>O414*H414</f>
        <v>0</v>
      </c>
      <c r="Q414" s="132">
        <v>0</v>
      </c>
      <c r="R414" s="132">
        <f>Q414*H414</f>
        <v>0</v>
      </c>
      <c r="S414" s="132">
        <v>0</v>
      </c>
      <c r="T414" s="133">
        <f>S414*H414</f>
        <v>0</v>
      </c>
      <c r="AR414" s="134" t="s">
        <v>553</v>
      </c>
      <c r="AT414" s="134" t="s">
        <v>117</v>
      </c>
      <c r="AU414" s="134" t="s">
        <v>77</v>
      </c>
      <c r="AY414" s="18" t="s">
        <v>114</v>
      </c>
      <c r="BE414" s="135">
        <f>IF(N414="základní",J414,0)</f>
        <v>0</v>
      </c>
      <c r="BF414" s="135">
        <f>IF(N414="snížená",J414,0)</f>
        <v>0</v>
      </c>
      <c r="BG414" s="135">
        <f>IF(N414="zákl. přenesená",J414,0)</f>
        <v>0</v>
      </c>
      <c r="BH414" s="135">
        <f>IF(N414="sníž. přenesená",J414,0)</f>
        <v>0</v>
      </c>
      <c r="BI414" s="135">
        <f>IF(N414="nulová",J414,0)</f>
        <v>0</v>
      </c>
      <c r="BJ414" s="18" t="s">
        <v>75</v>
      </c>
      <c r="BK414" s="135">
        <f>ROUND(I414*H414,2)</f>
        <v>0</v>
      </c>
      <c r="BL414" s="18" t="s">
        <v>553</v>
      </c>
      <c r="BM414" s="134" t="s">
        <v>571</v>
      </c>
    </row>
    <row r="415" spans="2:65" s="1" customFormat="1" ht="10">
      <c r="B415" s="33"/>
      <c r="D415" s="136" t="s">
        <v>124</v>
      </c>
      <c r="F415" s="137" t="s">
        <v>570</v>
      </c>
      <c r="I415" s="138"/>
      <c r="L415" s="33"/>
      <c r="M415" s="139"/>
      <c r="T415" s="54"/>
      <c r="AT415" s="18" t="s">
        <v>124</v>
      </c>
      <c r="AU415" s="18" t="s">
        <v>77</v>
      </c>
    </row>
    <row r="416" spans="2:65" s="1" customFormat="1" ht="10">
      <c r="B416" s="33"/>
      <c r="D416" s="140" t="s">
        <v>126</v>
      </c>
      <c r="F416" s="141" t="s">
        <v>572</v>
      </c>
      <c r="I416" s="138"/>
      <c r="L416" s="33"/>
      <c r="M416" s="139"/>
      <c r="T416" s="54"/>
      <c r="AT416" s="18" t="s">
        <v>126</v>
      </c>
      <c r="AU416" s="18" t="s">
        <v>77</v>
      </c>
    </row>
    <row r="417" spans="2:65" s="1" customFormat="1" ht="16.5" customHeight="1">
      <c r="B417" s="33"/>
      <c r="C417" s="123" t="s">
        <v>573</v>
      </c>
      <c r="D417" s="123" t="s">
        <v>117</v>
      </c>
      <c r="E417" s="124" t="s">
        <v>574</v>
      </c>
      <c r="F417" s="125" t="s">
        <v>575</v>
      </c>
      <c r="G417" s="126" t="s">
        <v>552</v>
      </c>
      <c r="H417" s="127">
        <v>1</v>
      </c>
      <c r="I417" s="128"/>
      <c r="J417" s="129">
        <f>ROUND(I417*H417,2)</f>
        <v>0</v>
      </c>
      <c r="K417" s="125" t="s">
        <v>121</v>
      </c>
      <c r="L417" s="33"/>
      <c r="M417" s="130" t="s">
        <v>19</v>
      </c>
      <c r="N417" s="131" t="s">
        <v>41</v>
      </c>
      <c r="P417" s="132">
        <f>O417*H417</f>
        <v>0</v>
      </c>
      <c r="Q417" s="132">
        <v>0</v>
      </c>
      <c r="R417" s="132">
        <f>Q417*H417</f>
        <v>0</v>
      </c>
      <c r="S417" s="132">
        <v>0</v>
      </c>
      <c r="T417" s="133">
        <f>S417*H417</f>
        <v>0</v>
      </c>
      <c r="AR417" s="134" t="s">
        <v>553</v>
      </c>
      <c r="AT417" s="134" t="s">
        <v>117</v>
      </c>
      <c r="AU417" s="134" t="s">
        <v>77</v>
      </c>
      <c r="AY417" s="18" t="s">
        <v>114</v>
      </c>
      <c r="BE417" s="135">
        <f>IF(N417="základní",J417,0)</f>
        <v>0</v>
      </c>
      <c r="BF417" s="135">
        <f>IF(N417="snížená",J417,0)</f>
        <v>0</v>
      </c>
      <c r="BG417" s="135">
        <f>IF(N417="zákl. přenesená",J417,0)</f>
        <v>0</v>
      </c>
      <c r="BH417" s="135">
        <f>IF(N417="sníž. přenesená",J417,0)</f>
        <v>0</v>
      </c>
      <c r="BI417" s="135">
        <f>IF(N417="nulová",J417,0)</f>
        <v>0</v>
      </c>
      <c r="BJ417" s="18" t="s">
        <v>75</v>
      </c>
      <c r="BK417" s="135">
        <f>ROUND(I417*H417,2)</f>
        <v>0</v>
      </c>
      <c r="BL417" s="18" t="s">
        <v>553</v>
      </c>
      <c r="BM417" s="134" t="s">
        <v>576</v>
      </c>
    </row>
    <row r="418" spans="2:65" s="1" customFormat="1" ht="10">
      <c r="B418" s="33"/>
      <c r="D418" s="136" t="s">
        <v>124</v>
      </c>
      <c r="F418" s="137" t="s">
        <v>577</v>
      </c>
      <c r="I418" s="138"/>
      <c r="L418" s="33"/>
      <c r="M418" s="139"/>
      <c r="T418" s="54"/>
      <c r="AT418" s="18" t="s">
        <v>124</v>
      </c>
      <c r="AU418" s="18" t="s">
        <v>77</v>
      </c>
    </row>
    <row r="419" spans="2:65" s="1" customFormat="1" ht="10">
      <c r="B419" s="33"/>
      <c r="D419" s="140" t="s">
        <v>126</v>
      </c>
      <c r="F419" s="141" t="s">
        <v>578</v>
      </c>
      <c r="I419" s="138"/>
      <c r="L419" s="33"/>
      <c r="M419" s="139"/>
      <c r="T419" s="54"/>
      <c r="AT419" s="18" t="s">
        <v>126</v>
      </c>
      <c r="AU419" s="18" t="s">
        <v>77</v>
      </c>
    </row>
    <row r="420" spans="2:65" s="12" customFormat="1" ht="10">
      <c r="B420" s="142"/>
      <c r="D420" s="136" t="s">
        <v>128</v>
      </c>
      <c r="E420" s="143" t="s">
        <v>19</v>
      </c>
      <c r="F420" s="144" t="s">
        <v>579</v>
      </c>
      <c r="H420" s="143" t="s">
        <v>19</v>
      </c>
      <c r="I420" s="145"/>
      <c r="L420" s="142"/>
      <c r="M420" s="146"/>
      <c r="T420" s="147"/>
      <c r="AT420" s="143" t="s">
        <v>128</v>
      </c>
      <c r="AU420" s="143" t="s">
        <v>77</v>
      </c>
      <c r="AV420" s="12" t="s">
        <v>75</v>
      </c>
      <c r="AW420" s="12" t="s">
        <v>32</v>
      </c>
      <c r="AX420" s="12" t="s">
        <v>70</v>
      </c>
      <c r="AY420" s="143" t="s">
        <v>114</v>
      </c>
    </row>
    <row r="421" spans="2:65" s="13" customFormat="1" ht="10">
      <c r="B421" s="148"/>
      <c r="D421" s="136" t="s">
        <v>128</v>
      </c>
      <c r="E421" s="149" t="s">
        <v>19</v>
      </c>
      <c r="F421" s="150" t="s">
        <v>75</v>
      </c>
      <c r="H421" s="151">
        <v>1</v>
      </c>
      <c r="I421" s="152"/>
      <c r="L421" s="148"/>
      <c r="M421" s="153"/>
      <c r="T421" s="154"/>
      <c r="AT421" s="149" t="s">
        <v>128</v>
      </c>
      <c r="AU421" s="149" t="s">
        <v>77</v>
      </c>
      <c r="AV421" s="13" t="s">
        <v>77</v>
      </c>
      <c r="AW421" s="13" t="s">
        <v>32</v>
      </c>
      <c r="AX421" s="13" t="s">
        <v>75</v>
      </c>
      <c r="AY421" s="149" t="s">
        <v>114</v>
      </c>
    </row>
    <row r="422" spans="2:65" s="1" customFormat="1" ht="16.5" customHeight="1">
      <c r="B422" s="33"/>
      <c r="C422" s="123" t="s">
        <v>580</v>
      </c>
      <c r="D422" s="123" t="s">
        <v>117</v>
      </c>
      <c r="E422" s="124" t="s">
        <v>581</v>
      </c>
      <c r="F422" s="125" t="s">
        <v>582</v>
      </c>
      <c r="G422" s="126" t="s">
        <v>552</v>
      </c>
      <c r="H422" s="127">
        <v>1</v>
      </c>
      <c r="I422" s="128"/>
      <c r="J422" s="129">
        <f>ROUND(I422*H422,2)</f>
        <v>0</v>
      </c>
      <c r="K422" s="125" t="s">
        <v>121</v>
      </c>
      <c r="L422" s="33"/>
      <c r="M422" s="130" t="s">
        <v>19</v>
      </c>
      <c r="N422" s="131" t="s">
        <v>41</v>
      </c>
      <c r="P422" s="132">
        <f>O422*H422</f>
        <v>0</v>
      </c>
      <c r="Q422" s="132">
        <v>0</v>
      </c>
      <c r="R422" s="132">
        <f>Q422*H422</f>
        <v>0</v>
      </c>
      <c r="S422" s="132">
        <v>0</v>
      </c>
      <c r="T422" s="133">
        <f>S422*H422</f>
        <v>0</v>
      </c>
      <c r="AR422" s="134" t="s">
        <v>553</v>
      </c>
      <c r="AT422" s="134" t="s">
        <v>117</v>
      </c>
      <c r="AU422" s="134" t="s">
        <v>77</v>
      </c>
      <c r="AY422" s="18" t="s">
        <v>114</v>
      </c>
      <c r="BE422" s="135">
        <f>IF(N422="základní",J422,0)</f>
        <v>0</v>
      </c>
      <c r="BF422" s="135">
        <f>IF(N422="snížená",J422,0)</f>
        <v>0</v>
      </c>
      <c r="BG422" s="135">
        <f>IF(N422="zákl. přenesená",J422,0)</f>
        <v>0</v>
      </c>
      <c r="BH422" s="135">
        <f>IF(N422="sníž. přenesená",J422,0)</f>
        <v>0</v>
      </c>
      <c r="BI422" s="135">
        <f>IF(N422="nulová",J422,0)</f>
        <v>0</v>
      </c>
      <c r="BJ422" s="18" t="s">
        <v>75</v>
      </c>
      <c r="BK422" s="135">
        <f>ROUND(I422*H422,2)</f>
        <v>0</v>
      </c>
      <c r="BL422" s="18" t="s">
        <v>553</v>
      </c>
      <c r="BM422" s="134" t="s">
        <v>583</v>
      </c>
    </row>
    <row r="423" spans="2:65" s="1" customFormat="1" ht="10">
      <c r="B423" s="33"/>
      <c r="D423" s="136" t="s">
        <v>124</v>
      </c>
      <c r="F423" s="137" t="s">
        <v>582</v>
      </c>
      <c r="I423" s="138"/>
      <c r="L423" s="33"/>
      <c r="M423" s="139"/>
      <c r="T423" s="54"/>
      <c r="AT423" s="18" t="s">
        <v>124</v>
      </c>
      <c r="AU423" s="18" t="s">
        <v>77</v>
      </c>
    </row>
    <row r="424" spans="2:65" s="1" customFormat="1" ht="10">
      <c r="B424" s="33"/>
      <c r="D424" s="140" t="s">
        <v>126</v>
      </c>
      <c r="F424" s="141" t="s">
        <v>584</v>
      </c>
      <c r="I424" s="138"/>
      <c r="L424" s="33"/>
      <c r="M424" s="139"/>
      <c r="T424" s="54"/>
      <c r="AT424" s="18" t="s">
        <v>126</v>
      </c>
      <c r="AU424" s="18" t="s">
        <v>77</v>
      </c>
    </row>
    <row r="425" spans="2:65" s="1" customFormat="1" ht="16.5" customHeight="1">
      <c r="B425" s="33"/>
      <c r="C425" s="123" t="s">
        <v>585</v>
      </c>
      <c r="D425" s="123" t="s">
        <v>117</v>
      </c>
      <c r="E425" s="124" t="s">
        <v>586</v>
      </c>
      <c r="F425" s="125" t="s">
        <v>587</v>
      </c>
      <c r="G425" s="126" t="s">
        <v>552</v>
      </c>
      <c r="H425" s="127">
        <v>1</v>
      </c>
      <c r="I425" s="128"/>
      <c r="J425" s="129">
        <f>ROUND(I425*H425,2)</f>
        <v>0</v>
      </c>
      <c r="K425" s="125" t="s">
        <v>121</v>
      </c>
      <c r="L425" s="33"/>
      <c r="M425" s="130" t="s">
        <v>19</v>
      </c>
      <c r="N425" s="131" t="s">
        <v>41</v>
      </c>
      <c r="P425" s="132">
        <f>O425*H425</f>
        <v>0</v>
      </c>
      <c r="Q425" s="132">
        <v>0</v>
      </c>
      <c r="R425" s="132">
        <f>Q425*H425</f>
        <v>0</v>
      </c>
      <c r="S425" s="132">
        <v>0</v>
      </c>
      <c r="T425" s="133">
        <f>S425*H425</f>
        <v>0</v>
      </c>
      <c r="AR425" s="134" t="s">
        <v>553</v>
      </c>
      <c r="AT425" s="134" t="s">
        <v>117</v>
      </c>
      <c r="AU425" s="134" t="s">
        <v>77</v>
      </c>
      <c r="AY425" s="18" t="s">
        <v>114</v>
      </c>
      <c r="BE425" s="135">
        <f>IF(N425="základní",J425,0)</f>
        <v>0</v>
      </c>
      <c r="BF425" s="135">
        <f>IF(N425="snížená",J425,0)</f>
        <v>0</v>
      </c>
      <c r="BG425" s="135">
        <f>IF(N425="zákl. přenesená",J425,0)</f>
        <v>0</v>
      </c>
      <c r="BH425" s="135">
        <f>IF(N425="sníž. přenesená",J425,0)</f>
        <v>0</v>
      </c>
      <c r="BI425" s="135">
        <f>IF(N425="nulová",J425,0)</f>
        <v>0</v>
      </c>
      <c r="BJ425" s="18" t="s">
        <v>75</v>
      </c>
      <c r="BK425" s="135">
        <f>ROUND(I425*H425,2)</f>
        <v>0</v>
      </c>
      <c r="BL425" s="18" t="s">
        <v>553</v>
      </c>
      <c r="BM425" s="134" t="s">
        <v>588</v>
      </c>
    </row>
    <row r="426" spans="2:65" s="1" customFormat="1" ht="10">
      <c r="B426" s="33"/>
      <c r="D426" s="136" t="s">
        <v>124</v>
      </c>
      <c r="F426" s="137" t="s">
        <v>587</v>
      </c>
      <c r="I426" s="138"/>
      <c r="L426" s="33"/>
      <c r="M426" s="139"/>
      <c r="T426" s="54"/>
      <c r="AT426" s="18" t="s">
        <v>124</v>
      </c>
      <c r="AU426" s="18" t="s">
        <v>77</v>
      </c>
    </row>
    <row r="427" spans="2:65" s="1" customFormat="1" ht="10">
      <c r="B427" s="33"/>
      <c r="D427" s="140" t="s">
        <v>126</v>
      </c>
      <c r="F427" s="141" t="s">
        <v>589</v>
      </c>
      <c r="I427" s="138"/>
      <c r="L427" s="33"/>
      <c r="M427" s="139"/>
      <c r="T427" s="54"/>
      <c r="AT427" s="18" t="s">
        <v>126</v>
      </c>
      <c r="AU427" s="18" t="s">
        <v>77</v>
      </c>
    </row>
    <row r="428" spans="2:65" s="11" customFormat="1" ht="22.75" customHeight="1">
      <c r="B428" s="111"/>
      <c r="D428" s="112" t="s">
        <v>69</v>
      </c>
      <c r="E428" s="121" t="s">
        <v>590</v>
      </c>
      <c r="F428" s="121" t="s">
        <v>591</v>
      </c>
      <c r="I428" s="114"/>
      <c r="J428" s="122">
        <f>BK428</f>
        <v>0</v>
      </c>
      <c r="L428" s="111"/>
      <c r="M428" s="116"/>
      <c r="P428" s="117">
        <f>SUM(P429:P434)</f>
        <v>0</v>
      </c>
      <c r="R428" s="117">
        <f>SUM(R429:R434)</f>
        <v>0</v>
      </c>
      <c r="T428" s="118">
        <f>SUM(T429:T434)</f>
        <v>0</v>
      </c>
      <c r="AR428" s="112" t="s">
        <v>315</v>
      </c>
      <c r="AT428" s="119" t="s">
        <v>69</v>
      </c>
      <c r="AU428" s="119" t="s">
        <v>75</v>
      </c>
      <c r="AY428" s="112" t="s">
        <v>114</v>
      </c>
      <c r="BK428" s="120">
        <f>SUM(BK429:BK434)</f>
        <v>0</v>
      </c>
    </row>
    <row r="429" spans="2:65" s="1" customFormat="1" ht="24.15" customHeight="1">
      <c r="B429" s="33"/>
      <c r="C429" s="123" t="s">
        <v>592</v>
      </c>
      <c r="D429" s="123" t="s">
        <v>117</v>
      </c>
      <c r="E429" s="124" t="s">
        <v>593</v>
      </c>
      <c r="F429" s="125" t="s">
        <v>594</v>
      </c>
      <c r="G429" s="126" t="s">
        <v>595</v>
      </c>
      <c r="H429" s="127">
        <v>1</v>
      </c>
      <c r="I429" s="128"/>
      <c r="J429" s="129">
        <f>ROUND(I429*H429,2)</f>
        <v>0</v>
      </c>
      <c r="K429" s="125" t="s">
        <v>121</v>
      </c>
      <c r="L429" s="33"/>
      <c r="M429" s="130" t="s">
        <v>19</v>
      </c>
      <c r="N429" s="131" t="s">
        <v>41</v>
      </c>
      <c r="P429" s="132">
        <f>O429*H429</f>
        <v>0</v>
      </c>
      <c r="Q429" s="132">
        <v>0</v>
      </c>
      <c r="R429" s="132">
        <f>Q429*H429</f>
        <v>0</v>
      </c>
      <c r="S429" s="132">
        <v>0</v>
      </c>
      <c r="T429" s="133">
        <f>S429*H429</f>
        <v>0</v>
      </c>
      <c r="AR429" s="134" t="s">
        <v>553</v>
      </c>
      <c r="AT429" s="134" t="s">
        <v>117</v>
      </c>
      <c r="AU429" s="134" t="s">
        <v>77</v>
      </c>
      <c r="AY429" s="18" t="s">
        <v>114</v>
      </c>
      <c r="BE429" s="135">
        <f>IF(N429="základní",J429,0)</f>
        <v>0</v>
      </c>
      <c r="BF429" s="135">
        <f>IF(N429="snížená",J429,0)</f>
        <v>0</v>
      </c>
      <c r="BG429" s="135">
        <f>IF(N429="zákl. přenesená",J429,0)</f>
        <v>0</v>
      </c>
      <c r="BH429" s="135">
        <f>IF(N429="sníž. přenesená",J429,0)</f>
        <v>0</v>
      </c>
      <c r="BI429" s="135">
        <f>IF(N429="nulová",J429,0)</f>
        <v>0</v>
      </c>
      <c r="BJ429" s="18" t="s">
        <v>75</v>
      </c>
      <c r="BK429" s="135">
        <f>ROUND(I429*H429,2)</f>
        <v>0</v>
      </c>
      <c r="BL429" s="18" t="s">
        <v>553</v>
      </c>
      <c r="BM429" s="134" t="s">
        <v>596</v>
      </c>
    </row>
    <row r="430" spans="2:65" s="1" customFormat="1" ht="10">
      <c r="B430" s="33"/>
      <c r="D430" s="136" t="s">
        <v>124</v>
      </c>
      <c r="F430" s="137" t="s">
        <v>597</v>
      </c>
      <c r="I430" s="138"/>
      <c r="L430" s="33"/>
      <c r="M430" s="139"/>
      <c r="T430" s="54"/>
      <c r="AT430" s="18" t="s">
        <v>124</v>
      </c>
      <c r="AU430" s="18" t="s">
        <v>77</v>
      </c>
    </row>
    <row r="431" spans="2:65" s="1" customFormat="1" ht="10">
      <c r="B431" s="33"/>
      <c r="D431" s="140" t="s">
        <v>126</v>
      </c>
      <c r="F431" s="141" t="s">
        <v>598</v>
      </c>
      <c r="I431" s="138"/>
      <c r="L431" s="33"/>
      <c r="M431" s="139"/>
      <c r="T431" s="54"/>
      <c r="AT431" s="18" t="s">
        <v>126</v>
      </c>
      <c r="AU431" s="18" t="s">
        <v>77</v>
      </c>
    </row>
    <row r="432" spans="2:65" s="1" customFormat="1" ht="16.5" customHeight="1">
      <c r="B432" s="33"/>
      <c r="C432" s="123" t="s">
        <v>599</v>
      </c>
      <c r="D432" s="123" t="s">
        <v>117</v>
      </c>
      <c r="E432" s="124" t="s">
        <v>600</v>
      </c>
      <c r="F432" s="125" t="s">
        <v>601</v>
      </c>
      <c r="G432" s="126" t="s">
        <v>552</v>
      </c>
      <c r="H432" s="127">
        <v>1</v>
      </c>
      <c r="I432" s="128"/>
      <c r="J432" s="129">
        <f>ROUND(I432*H432,2)</f>
        <v>0</v>
      </c>
      <c r="K432" s="125" t="s">
        <v>121</v>
      </c>
      <c r="L432" s="33"/>
      <c r="M432" s="130" t="s">
        <v>19</v>
      </c>
      <c r="N432" s="131" t="s">
        <v>41</v>
      </c>
      <c r="P432" s="132">
        <f>O432*H432</f>
        <v>0</v>
      </c>
      <c r="Q432" s="132">
        <v>0</v>
      </c>
      <c r="R432" s="132">
        <f>Q432*H432</f>
        <v>0</v>
      </c>
      <c r="S432" s="132">
        <v>0</v>
      </c>
      <c r="T432" s="133">
        <f>S432*H432</f>
        <v>0</v>
      </c>
      <c r="AR432" s="134" t="s">
        <v>553</v>
      </c>
      <c r="AT432" s="134" t="s">
        <v>117</v>
      </c>
      <c r="AU432" s="134" t="s">
        <v>77</v>
      </c>
      <c r="AY432" s="18" t="s">
        <v>114</v>
      </c>
      <c r="BE432" s="135">
        <f>IF(N432="základní",J432,0)</f>
        <v>0</v>
      </c>
      <c r="BF432" s="135">
        <f>IF(N432="snížená",J432,0)</f>
        <v>0</v>
      </c>
      <c r="BG432" s="135">
        <f>IF(N432="zákl. přenesená",J432,0)</f>
        <v>0</v>
      </c>
      <c r="BH432" s="135">
        <f>IF(N432="sníž. přenesená",J432,0)</f>
        <v>0</v>
      </c>
      <c r="BI432" s="135">
        <f>IF(N432="nulová",J432,0)</f>
        <v>0</v>
      </c>
      <c r="BJ432" s="18" t="s">
        <v>75</v>
      </c>
      <c r="BK432" s="135">
        <f>ROUND(I432*H432,2)</f>
        <v>0</v>
      </c>
      <c r="BL432" s="18" t="s">
        <v>553</v>
      </c>
      <c r="BM432" s="134" t="s">
        <v>602</v>
      </c>
    </row>
    <row r="433" spans="2:65" s="1" customFormat="1" ht="10">
      <c r="B433" s="33"/>
      <c r="D433" s="136" t="s">
        <v>124</v>
      </c>
      <c r="F433" s="137" t="s">
        <v>601</v>
      </c>
      <c r="I433" s="138"/>
      <c r="L433" s="33"/>
      <c r="M433" s="139"/>
      <c r="T433" s="54"/>
      <c r="AT433" s="18" t="s">
        <v>124</v>
      </c>
      <c r="AU433" s="18" t="s">
        <v>77</v>
      </c>
    </row>
    <row r="434" spans="2:65" s="1" customFormat="1" ht="10">
      <c r="B434" s="33"/>
      <c r="D434" s="140" t="s">
        <v>126</v>
      </c>
      <c r="F434" s="141" t="s">
        <v>603</v>
      </c>
      <c r="I434" s="138"/>
      <c r="L434" s="33"/>
      <c r="M434" s="139"/>
      <c r="T434" s="54"/>
      <c r="AT434" s="18" t="s">
        <v>126</v>
      </c>
      <c r="AU434" s="18" t="s">
        <v>77</v>
      </c>
    </row>
    <row r="435" spans="2:65" s="11" customFormat="1" ht="22.75" customHeight="1">
      <c r="B435" s="111"/>
      <c r="D435" s="112" t="s">
        <v>69</v>
      </c>
      <c r="E435" s="121" t="s">
        <v>604</v>
      </c>
      <c r="F435" s="121" t="s">
        <v>605</v>
      </c>
      <c r="I435" s="114"/>
      <c r="J435" s="122">
        <f>BK435</f>
        <v>0</v>
      </c>
      <c r="L435" s="111"/>
      <c r="M435" s="116"/>
      <c r="P435" s="117">
        <f>SUM(P436:P438)</f>
        <v>0</v>
      </c>
      <c r="R435" s="117">
        <f>SUM(R436:R438)</f>
        <v>0</v>
      </c>
      <c r="T435" s="118">
        <f>SUM(T436:T438)</f>
        <v>0</v>
      </c>
      <c r="AR435" s="112" t="s">
        <v>315</v>
      </c>
      <c r="AT435" s="119" t="s">
        <v>69</v>
      </c>
      <c r="AU435" s="119" t="s">
        <v>75</v>
      </c>
      <c r="AY435" s="112" t="s">
        <v>114</v>
      </c>
      <c r="BK435" s="120">
        <f>SUM(BK436:BK438)</f>
        <v>0</v>
      </c>
    </row>
    <row r="436" spans="2:65" s="1" customFormat="1" ht="16.5" customHeight="1">
      <c r="B436" s="33"/>
      <c r="C436" s="123" t="s">
        <v>606</v>
      </c>
      <c r="D436" s="123" t="s">
        <v>117</v>
      </c>
      <c r="E436" s="124" t="s">
        <v>607</v>
      </c>
      <c r="F436" s="125" t="s">
        <v>608</v>
      </c>
      <c r="G436" s="126" t="s">
        <v>552</v>
      </c>
      <c r="H436" s="127">
        <v>1</v>
      </c>
      <c r="I436" s="128"/>
      <c r="J436" s="129">
        <f>ROUND(I436*H436,2)</f>
        <v>0</v>
      </c>
      <c r="K436" s="125" t="s">
        <v>121</v>
      </c>
      <c r="L436" s="33"/>
      <c r="M436" s="130" t="s">
        <v>19</v>
      </c>
      <c r="N436" s="131" t="s">
        <v>41</v>
      </c>
      <c r="P436" s="132">
        <f>O436*H436</f>
        <v>0</v>
      </c>
      <c r="Q436" s="132">
        <v>0</v>
      </c>
      <c r="R436" s="132">
        <f>Q436*H436</f>
        <v>0</v>
      </c>
      <c r="S436" s="132">
        <v>0</v>
      </c>
      <c r="T436" s="133">
        <f>S436*H436</f>
        <v>0</v>
      </c>
      <c r="AR436" s="134" t="s">
        <v>553</v>
      </c>
      <c r="AT436" s="134" t="s">
        <v>117</v>
      </c>
      <c r="AU436" s="134" t="s">
        <v>77</v>
      </c>
      <c r="AY436" s="18" t="s">
        <v>114</v>
      </c>
      <c r="BE436" s="135">
        <f>IF(N436="základní",J436,0)</f>
        <v>0</v>
      </c>
      <c r="BF436" s="135">
        <f>IF(N436="snížená",J436,0)</f>
        <v>0</v>
      </c>
      <c r="BG436" s="135">
        <f>IF(N436="zákl. přenesená",J436,0)</f>
        <v>0</v>
      </c>
      <c r="BH436" s="135">
        <f>IF(N436="sníž. přenesená",J436,0)</f>
        <v>0</v>
      </c>
      <c r="BI436" s="135">
        <f>IF(N436="nulová",J436,0)</f>
        <v>0</v>
      </c>
      <c r="BJ436" s="18" t="s">
        <v>75</v>
      </c>
      <c r="BK436" s="135">
        <f>ROUND(I436*H436,2)</f>
        <v>0</v>
      </c>
      <c r="BL436" s="18" t="s">
        <v>553</v>
      </c>
      <c r="BM436" s="134" t="s">
        <v>609</v>
      </c>
    </row>
    <row r="437" spans="2:65" s="1" customFormat="1" ht="10">
      <c r="B437" s="33"/>
      <c r="D437" s="136" t="s">
        <v>124</v>
      </c>
      <c r="F437" s="137" t="s">
        <v>608</v>
      </c>
      <c r="I437" s="138"/>
      <c r="L437" s="33"/>
      <c r="M437" s="139"/>
      <c r="T437" s="54"/>
      <c r="AT437" s="18" t="s">
        <v>124</v>
      </c>
      <c r="AU437" s="18" t="s">
        <v>77</v>
      </c>
    </row>
    <row r="438" spans="2:65" s="1" customFormat="1" ht="10">
      <c r="B438" s="33"/>
      <c r="D438" s="140" t="s">
        <v>126</v>
      </c>
      <c r="F438" s="141" t="s">
        <v>610</v>
      </c>
      <c r="I438" s="138"/>
      <c r="L438" s="33"/>
      <c r="M438" s="139"/>
      <c r="T438" s="54"/>
      <c r="AT438" s="18" t="s">
        <v>126</v>
      </c>
      <c r="AU438" s="18" t="s">
        <v>77</v>
      </c>
    </row>
    <row r="439" spans="2:65" s="11" customFormat="1" ht="22.75" customHeight="1">
      <c r="B439" s="111"/>
      <c r="D439" s="112" t="s">
        <v>69</v>
      </c>
      <c r="E439" s="121" t="s">
        <v>611</v>
      </c>
      <c r="F439" s="121" t="s">
        <v>612</v>
      </c>
      <c r="I439" s="114"/>
      <c r="J439" s="122">
        <f>BK439</f>
        <v>0</v>
      </c>
      <c r="L439" s="111"/>
      <c r="M439" s="116"/>
      <c r="P439" s="117">
        <f>SUM(P440:P442)</f>
        <v>0</v>
      </c>
      <c r="R439" s="117">
        <f>SUM(R440:R442)</f>
        <v>0</v>
      </c>
      <c r="T439" s="118">
        <f>SUM(T440:T442)</f>
        <v>0</v>
      </c>
      <c r="AR439" s="112" t="s">
        <v>315</v>
      </c>
      <c r="AT439" s="119" t="s">
        <v>69</v>
      </c>
      <c r="AU439" s="119" t="s">
        <v>75</v>
      </c>
      <c r="AY439" s="112" t="s">
        <v>114</v>
      </c>
      <c r="BK439" s="120">
        <f>SUM(BK440:BK442)</f>
        <v>0</v>
      </c>
    </row>
    <row r="440" spans="2:65" s="1" customFormat="1" ht="16.5" customHeight="1">
      <c r="B440" s="33"/>
      <c r="C440" s="123" t="s">
        <v>613</v>
      </c>
      <c r="D440" s="123" t="s">
        <v>117</v>
      </c>
      <c r="E440" s="124" t="s">
        <v>614</v>
      </c>
      <c r="F440" s="125" t="s">
        <v>615</v>
      </c>
      <c r="G440" s="126" t="s">
        <v>552</v>
      </c>
      <c r="H440" s="127">
        <v>1</v>
      </c>
      <c r="I440" s="128"/>
      <c r="J440" s="129">
        <f>ROUND(I440*H440,2)</f>
        <v>0</v>
      </c>
      <c r="K440" s="125" t="s">
        <v>121</v>
      </c>
      <c r="L440" s="33"/>
      <c r="M440" s="130" t="s">
        <v>19</v>
      </c>
      <c r="N440" s="131" t="s">
        <v>41</v>
      </c>
      <c r="P440" s="132">
        <f>O440*H440</f>
        <v>0</v>
      </c>
      <c r="Q440" s="132">
        <v>0</v>
      </c>
      <c r="R440" s="132">
        <f>Q440*H440</f>
        <v>0</v>
      </c>
      <c r="S440" s="132">
        <v>0</v>
      </c>
      <c r="T440" s="133">
        <f>S440*H440</f>
        <v>0</v>
      </c>
      <c r="AR440" s="134" t="s">
        <v>553</v>
      </c>
      <c r="AT440" s="134" t="s">
        <v>117</v>
      </c>
      <c r="AU440" s="134" t="s">
        <v>77</v>
      </c>
      <c r="AY440" s="18" t="s">
        <v>114</v>
      </c>
      <c r="BE440" s="135">
        <f>IF(N440="základní",J440,0)</f>
        <v>0</v>
      </c>
      <c r="BF440" s="135">
        <f>IF(N440="snížená",J440,0)</f>
        <v>0</v>
      </c>
      <c r="BG440" s="135">
        <f>IF(N440="zákl. přenesená",J440,0)</f>
        <v>0</v>
      </c>
      <c r="BH440" s="135">
        <f>IF(N440="sníž. přenesená",J440,0)</f>
        <v>0</v>
      </c>
      <c r="BI440" s="135">
        <f>IF(N440="nulová",J440,0)</f>
        <v>0</v>
      </c>
      <c r="BJ440" s="18" t="s">
        <v>75</v>
      </c>
      <c r="BK440" s="135">
        <f>ROUND(I440*H440,2)</f>
        <v>0</v>
      </c>
      <c r="BL440" s="18" t="s">
        <v>553</v>
      </c>
      <c r="BM440" s="134" t="s">
        <v>616</v>
      </c>
    </row>
    <row r="441" spans="2:65" s="1" customFormat="1" ht="10">
      <c r="B441" s="33"/>
      <c r="D441" s="136" t="s">
        <v>124</v>
      </c>
      <c r="F441" s="137" t="s">
        <v>615</v>
      </c>
      <c r="I441" s="138"/>
      <c r="L441" s="33"/>
      <c r="M441" s="139"/>
      <c r="T441" s="54"/>
      <c r="AT441" s="18" t="s">
        <v>124</v>
      </c>
      <c r="AU441" s="18" t="s">
        <v>77</v>
      </c>
    </row>
    <row r="442" spans="2:65" s="1" customFormat="1" ht="10">
      <c r="B442" s="33"/>
      <c r="D442" s="140" t="s">
        <v>126</v>
      </c>
      <c r="F442" s="141" t="s">
        <v>617</v>
      </c>
      <c r="I442" s="138"/>
      <c r="L442" s="33"/>
      <c r="M442" s="179"/>
      <c r="N442" s="180"/>
      <c r="O442" s="180"/>
      <c r="P442" s="180"/>
      <c r="Q442" s="180"/>
      <c r="R442" s="180"/>
      <c r="S442" s="180"/>
      <c r="T442" s="181"/>
      <c r="AT442" s="18" t="s">
        <v>126</v>
      </c>
      <c r="AU442" s="18" t="s">
        <v>77</v>
      </c>
    </row>
    <row r="443" spans="2:65" s="1" customFormat="1" ht="7" customHeight="1">
      <c r="B443" s="42"/>
      <c r="C443" s="43"/>
      <c r="D443" s="43"/>
      <c r="E443" s="43"/>
      <c r="F443" s="43"/>
      <c r="G443" s="43"/>
      <c r="H443" s="43"/>
      <c r="I443" s="43"/>
      <c r="J443" s="43"/>
      <c r="K443" s="43"/>
      <c r="L443" s="33"/>
    </row>
  </sheetData>
  <sheetProtection algorithmName="SHA-512" hashValue="3+2ihUsKzHxtLbIwqML6avMBiswBWGk0xWafeWa/k74z5uV14LVumEIYogVGpJ48gaYIIBHfIZSDFLxdvmgSwQ==" saltValue="J2Wz0/Bx0z2CM8LJ6CjxLkhk/zNFVWjYn9L5DH2fWQH++UDsyAKQsCUPWku39f7Wdo++hTYnD+58p+wFj0qBag==" spinCount="100000" sheet="1" objects="1" scenarios="1" formatColumns="0" formatRows="0" autoFilter="0"/>
  <autoFilter ref="C88:K442" xr:uid="{00000000-0009-0000-0000-000001000000}"/>
  <mergeCells count="6">
    <mergeCell ref="L2:V2"/>
    <mergeCell ref="E7:H7"/>
    <mergeCell ref="E16:H16"/>
    <mergeCell ref="E25:H25"/>
    <mergeCell ref="E46:H46"/>
    <mergeCell ref="E81:H81"/>
  </mergeCells>
  <hyperlinks>
    <hyperlink ref="F94" r:id="rId1" xr:uid="{00000000-0004-0000-0100-000000000000}"/>
    <hyperlink ref="F104" r:id="rId2" xr:uid="{00000000-0004-0000-0100-000001000000}"/>
    <hyperlink ref="F108" r:id="rId3" xr:uid="{00000000-0004-0000-0100-000002000000}"/>
    <hyperlink ref="F111" r:id="rId4" xr:uid="{00000000-0004-0000-0100-000003000000}"/>
    <hyperlink ref="F115" r:id="rId5" xr:uid="{00000000-0004-0000-0100-000004000000}"/>
    <hyperlink ref="F119" r:id="rId6" xr:uid="{00000000-0004-0000-0100-000005000000}"/>
    <hyperlink ref="F125" r:id="rId7" xr:uid="{00000000-0004-0000-0100-000006000000}"/>
    <hyperlink ref="F133" r:id="rId8" xr:uid="{00000000-0004-0000-0100-000007000000}"/>
    <hyperlink ref="F139" r:id="rId9" xr:uid="{00000000-0004-0000-0100-000008000000}"/>
    <hyperlink ref="F147" r:id="rId10" xr:uid="{00000000-0004-0000-0100-000009000000}"/>
    <hyperlink ref="F153" r:id="rId11" xr:uid="{00000000-0004-0000-0100-00000A000000}"/>
    <hyperlink ref="F158" r:id="rId12" xr:uid="{00000000-0004-0000-0100-00000B000000}"/>
    <hyperlink ref="F163" r:id="rId13" xr:uid="{00000000-0004-0000-0100-00000C000000}"/>
    <hyperlink ref="F167" r:id="rId14" xr:uid="{00000000-0004-0000-0100-00000D000000}"/>
    <hyperlink ref="F172" r:id="rId15" xr:uid="{00000000-0004-0000-0100-00000E000000}"/>
    <hyperlink ref="F177" r:id="rId16" xr:uid="{00000000-0004-0000-0100-00000F000000}"/>
    <hyperlink ref="F181" r:id="rId17" xr:uid="{00000000-0004-0000-0100-000010000000}"/>
    <hyperlink ref="F185" r:id="rId18" xr:uid="{00000000-0004-0000-0100-000011000000}"/>
    <hyperlink ref="F194" r:id="rId19" xr:uid="{00000000-0004-0000-0100-000012000000}"/>
    <hyperlink ref="F199" r:id="rId20" xr:uid="{00000000-0004-0000-0100-000013000000}"/>
    <hyperlink ref="F206" r:id="rId21" xr:uid="{00000000-0004-0000-0100-000014000000}"/>
    <hyperlink ref="F210" r:id="rId22" xr:uid="{00000000-0004-0000-0100-000015000000}"/>
    <hyperlink ref="F214" r:id="rId23" xr:uid="{00000000-0004-0000-0100-000016000000}"/>
    <hyperlink ref="F226" r:id="rId24" xr:uid="{00000000-0004-0000-0100-000017000000}"/>
    <hyperlink ref="F229" r:id="rId25" xr:uid="{00000000-0004-0000-0100-000018000000}"/>
    <hyperlink ref="F232" r:id="rId26" xr:uid="{00000000-0004-0000-0100-000019000000}"/>
    <hyperlink ref="F236" r:id="rId27" xr:uid="{00000000-0004-0000-0100-00001A000000}"/>
    <hyperlink ref="F244" r:id="rId28" xr:uid="{00000000-0004-0000-0100-00001B000000}"/>
    <hyperlink ref="F252" r:id="rId29" xr:uid="{00000000-0004-0000-0100-00001C000000}"/>
    <hyperlink ref="F261" r:id="rId30" xr:uid="{00000000-0004-0000-0100-00001D000000}"/>
    <hyperlink ref="F265" r:id="rId31" xr:uid="{00000000-0004-0000-0100-00001E000000}"/>
    <hyperlink ref="F281" r:id="rId32" xr:uid="{00000000-0004-0000-0100-00001F000000}"/>
    <hyperlink ref="F285" r:id="rId33" xr:uid="{00000000-0004-0000-0100-000020000000}"/>
    <hyperlink ref="F288" r:id="rId34" xr:uid="{00000000-0004-0000-0100-000021000000}"/>
    <hyperlink ref="F293" r:id="rId35" xr:uid="{00000000-0004-0000-0100-000022000000}"/>
    <hyperlink ref="F297" r:id="rId36" xr:uid="{00000000-0004-0000-0100-000023000000}"/>
    <hyperlink ref="F301" r:id="rId37" xr:uid="{00000000-0004-0000-0100-000024000000}"/>
    <hyperlink ref="F304" r:id="rId38" xr:uid="{00000000-0004-0000-0100-000025000000}"/>
    <hyperlink ref="F308" r:id="rId39" xr:uid="{00000000-0004-0000-0100-000026000000}"/>
    <hyperlink ref="F311" r:id="rId40" xr:uid="{00000000-0004-0000-0100-000027000000}"/>
    <hyperlink ref="F314" r:id="rId41" xr:uid="{00000000-0004-0000-0100-000028000000}"/>
    <hyperlink ref="F318" r:id="rId42" xr:uid="{00000000-0004-0000-0100-000029000000}"/>
    <hyperlink ref="F330" r:id="rId43" xr:uid="{00000000-0004-0000-0100-00002A000000}"/>
    <hyperlink ref="F338" r:id="rId44" xr:uid="{00000000-0004-0000-0100-00002B000000}"/>
    <hyperlink ref="F346" r:id="rId45" xr:uid="{00000000-0004-0000-0100-00002C000000}"/>
    <hyperlink ref="F351" r:id="rId46" xr:uid="{00000000-0004-0000-0100-00002D000000}"/>
    <hyperlink ref="F356" r:id="rId47" xr:uid="{00000000-0004-0000-0100-00002E000000}"/>
    <hyperlink ref="F366" r:id="rId48" xr:uid="{00000000-0004-0000-0100-00002F000000}"/>
    <hyperlink ref="F375" r:id="rId49" xr:uid="{00000000-0004-0000-0100-000030000000}"/>
    <hyperlink ref="F378" r:id="rId50" xr:uid="{00000000-0004-0000-0100-000031000000}"/>
    <hyperlink ref="F381" r:id="rId51" xr:uid="{00000000-0004-0000-0100-000032000000}"/>
    <hyperlink ref="F387" r:id="rId52" xr:uid="{00000000-0004-0000-0100-000033000000}"/>
    <hyperlink ref="F390" r:id="rId53" xr:uid="{00000000-0004-0000-0100-000034000000}"/>
    <hyperlink ref="F397" r:id="rId54" xr:uid="{00000000-0004-0000-0100-000035000000}"/>
    <hyperlink ref="F401" r:id="rId55" xr:uid="{00000000-0004-0000-0100-000036000000}"/>
    <hyperlink ref="F406" r:id="rId56" xr:uid="{00000000-0004-0000-0100-000037000000}"/>
    <hyperlink ref="F409" r:id="rId57" xr:uid="{00000000-0004-0000-0100-000038000000}"/>
    <hyperlink ref="F413" r:id="rId58" xr:uid="{00000000-0004-0000-0100-000039000000}"/>
    <hyperlink ref="F416" r:id="rId59" xr:uid="{00000000-0004-0000-0100-00003A000000}"/>
    <hyperlink ref="F419" r:id="rId60" xr:uid="{00000000-0004-0000-0100-00003B000000}"/>
    <hyperlink ref="F424" r:id="rId61" xr:uid="{00000000-0004-0000-0100-00003C000000}"/>
    <hyperlink ref="F427" r:id="rId62" xr:uid="{00000000-0004-0000-0100-00003D000000}"/>
    <hyperlink ref="F431" r:id="rId63" xr:uid="{00000000-0004-0000-0100-00003E000000}"/>
    <hyperlink ref="F434" r:id="rId64" xr:uid="{00000000-0004-0000-0100-00003F000000}"/>
    <hyperlink ref="F438" r:id="rId65" xr:uid="{00000000-0004-0000-0100-000040000000}"/>
    <hyperlink ref="F442" r:id="rId66" xr:uid="{00000000-0004-0000-0100-000041000000}"/>
  </hyperlinks>
  <pageMargins left="0.39370078740157483" right="0.39370078740157483" top="0.39370078740157483" bottom="0.39370078740157483" header="0" footer="0"/>
  <pageSetup paperSize="9" scale="76" fitToHeight="0" orientation="portrait" blackAndWhite="1" r:id="rId67"/>
  <headerFooter>
    <oddFooter>&amp;CStrana &amp;P z &amp;N</oddFooter>
  </headerFooter>
  <drawing r:id="rId6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8"/>
  <sheetViews>
    <sheetView showGridLines="0" tabSelected="1" zoomScale="110" zoomScaleNormal="110" workbookViewId="0"/>
  </sheetViews>
  <sheetFormatPr defaultRowHeight="14.5"/>
  <cols>
    <col min="1" max="1" width="8.33203125" style="182" customWidth="1"/>
    <col min="2" max="2" width="1.6640625" style="182" customWidth="1"/>
    <col min="3" max="4" width="5" style="182" customWidth="1"/>
    <col min="5" max="5" width="11.6640625" style="182" customWidth="1"/>
    <col min="6" max="6" width="9.109375" style="182" customWidth="1"/>
    <col min="7" max="7" width="5" style="182" customWidth="1"/>
    <col min="8" max="8" width="77.77734375" style="182" customWidth="1"/>
    <col min="9" max="10" width="20" style="182" customWidth="1"/>
    <col min="11" max="11" width="1.6640625" style="182" customWidth="1"/>
  </cols>
  <sheetData>
    <row r="1" spans="2:11" customFormat="1" ht="37.5" customHeight="1"/>
    <row r="2" spans="2:11" customFormat="1" ht="7.5" customHeight="1">
      <c r="B2" s="183"/>
      <c r="C2" s="184"/>
      <c r="D2" s="184"/>
      <c r="E2" s="184"/>
      <c r="F2" s="184"/>
      <c r="G2" s="184"/>
      <c r="H2" s="184"/>
      <c r="I2" s="184"/>
      <c r="J2" s="184"/>
      <c r="K2" s="185"/>
    </row>
    <row r="3" spans="2:11" s="16" customFormat="1" ht="45" customHeight="1">
      <c r="B3" s="186"/>
      <c r="C3" s="301" t="s">
        <v>618</v>
      </c>
      <c r="D3" s="301"/>
      <c r="E3" s="301"/>
      <c r="F3" s="301"/>
      <c r="G3" s="301"/>
      <c r="H3" s="301"/>
      <c r="I3" s="301"/>
      <c r="J3" s="301"/>
      <c r="K3" s="187"/>
    </row>
    <row r="4" spans="2:11" customFormat="1" ht="25.5" customHeight="1">
      <c r="B4" s="188"/>
      <c r="C4" s="306" t="s">
        <v>619</v>
      </c>
      <c r="D4" s="306"/>
      <c r="E4" s="306"/>
      <c r="F4" s="306"/>
      <c r="G4" s="306"/>
      <c r="H4" s="306"/>
      <c r="I4" s="306"/>
      <c r="J4" s="306"/>
      <c r="K4" s="189"/>
    </row>
    <row r="5" spans="2:11" customFormat="1" ht="5.25" customHeight="1">
      <c r="B5" s="188"/>
      <c r="C5" s="190"/>
      <c r="D5" s="190"/>
      <c r="E5" s="190"/>
      <c r="F5" s="190"/>
      <c r="G5" s="190"/>
      <c r="H5" s="190"/>
      <c r="I5" s="190"/>
      <c r="J5" s="190"/>
      <c r="K5" s="189"/>
    </row>
    <row r="6" spans="2:11" customFormat="1" ht="15" customHeight="1">
      <c r="B6" s="188"/>
      <c r="C6" s="305" t="s">
        <v>620</v>
      </c>
      <c r="D6" s="305"/>
      <c r="E6" s="305"/>
      <c r="F6" s="305"/>
      <c r="G6" s="305"/>
      <c r="H6" s="305"/>
      <c r="I6" s="305"/>
      <c r="J6" s="305"/>
      <c r="K6" s="189"/>
    </row>
    <row r="7" spans="2:11" customFormat="1" ht="15" customHeight="1">
      <c r="B7" s="192"/>
      <c r="C7" s="305" t="s">
        <v>621</v>
      </c>
      <c r="D7" s="305"/>
      <c r="E7" s="305"/>
      <c r="F7" s="305"/>
      <c r="G7" s="305"/>
      <c r="H7" s="305"/>
      <c r="I7" s="305"/>
      <c r="J7" s="305"/>
      <c r="K7" s="189"/>
    </row>
    <row r="8" spans="2:11" customFormat="1" ht="12.75" customHeight="1">
      <c r="B8" s="192"/>
      <c r="C8" s="191"/>
      <c r="D8" s="191"/>
      <c r="E8" s="191"/>
      <c r="F8" s="191"/>
      <c r="G8" s="191"/>
      <c r="H8" s="191"/>
      <c r="I8" s="191"/>
      <c r="J8" s="191"/>
      <c r="K8" s="189"/>
    </row>
    <row r="9" spans="2:11" customFormat="1" ht="15" customHeight="1">
      <c r="B9" s="192"/>
      <c r="C9" s="305" t="s">
        <v>622</v>
      </c>
      <c r="D9" s="305"/>
      <c r="E9" s="305"/>
      <c r="F9" s="305"/>
      <c r="G9" s="305"/>
      <c r="H9" s="305"/>
      <c r="I9" s="305"/>
      <c r="J9" s="305"/>
      <c r="K9" s="189"/>
    </row>
    <row r="10" spans="2:11" customFormat="1" ht="15" customHeight="1">
      <c r="B10" s="192"/>
      <c r="C10" s="191"/>
      <c r="D10" s="305" t="s">
        <v>623</v>
      </c>
      <c r="E10" s="305"/>
      <c r="F10" s="305"/>
      <c r="G10" s="305"/>
      <c r="H10" s="305"/>
      <c r="I10" s="305"/>
      <c r="J10" s="305"/>
      <c r="K10" s="189"/>
    </row>
    <row r="11" spans="2:11" customFormat="1" ht="15" customHeight="1">
      <c r="B11" s="192"/>
      <c r="C11" s="193"/>
      <c r="D11" s="305" t="s">
        <v>624</v>
      </c>
      <c r="E11" s="305"/>
      <c r="F11" s="305"/>
      <c r="G11" s="305"/>
      <c r="H11" s="305"/>
      <c r="I11" s="305"/>
      <c r="J11" s="305"/>
      <c r="K11" s="189"/>
    </row>
    <row r="12" spans="2:11" customFormat="1" ht="15" customHeight="1">
      <c r="B12" s="192"/>
      <c r="C12" s="193"/>
      <c r="D12" s="191"/>
      <c r="E12" s="191"/>
      <c r="F12" s="191"/>
      <c r="G12" s="191"/>
      <c r="H12" s="191"/>
      <c r="I12" s="191"/>
      <c r="J12" s="191"/>
      <c r="K12" s="189"/>
    </row>
    <row r="13" spans="2:11" customFormat="1" ht="15" customHeight="1">
      <c r="B13" s="192"/>
      <c r="C13" s="193"/>
      <c r="D13" s="194" t="s">
        <v>625</v>
      </c>
      <c r="E13" s="191"/>
      <c r="F13" s="191"/>
      <c r="G13" s="191"/>
      <c r="H13" s="191"/>
      <c r="I13" s="191"/>
      <c r="J13" s="191"/>
      <c r="K13" s="189"/>
    </row>
    <row r="14" spans="2:11" customFormat="1" ht="12.75" customHeight="1">
      <c r="B14" s="192"/>
      <c r="C14" s="193"/>
      <c r="D14" s="193"/>
      <c r="E14" s="193"/>
      <c r="F14" s="193"/>
      <c r="G14" s="193"/>
      <c r="H14" s="193"/>
      <c r="I14" s="193"/>
      <c r="J14" s="193"/>
      <c r="K14" s="189"/>
    </row>
    <row r="15" spans="2:11" customFormat="1" ht="15" customHeight="1">
      <c r="B15" s="192"/>
      <c r="C15" s="193"/>
      <c r="D15" s="305" t="s">
        <v>626</v>
      </c>
      <c r="E15" s="305"/>
      <c r="F15" s="305"/>
      <c r="G15" s="305"/>
      <c r="H15" s="305"/>
      <c r="I15" s="305"/>
      <c r="J15" s="305"/>
      <c r="K15" s="189"/>
    </row>
    <row r="16" spans="2:11" customFormat="1" ht="15" customHeight="1">
      <c r="B16" s="192"/>
      <c r="C16" s="193"/>
      <c r="D16" s="305" t="s">
        <v>627</v>
      </c>
      <c r="E16" s="305"/>
      <c r="F16" s="305"/>
      <c r="G16" s="305"/>
      <c r="H16" s="305"/>
      <c r="I16" s="305"/>
      <c r="J16" s="305"/>
      <c r="K16" s="189"/>
    </row>
    <row r="17" spans="2:11" customFormat="1" ht="15" customHeight="1">
      <c r="B17" s="192"/>
      <c r="C17" s="193"/>
      <c r="D17" s="305" t="s">
        <v>628</v>
      </c>
      <c r="E17" s="305"/>
      <c r="F17" s="305"/>
      <c r="G17" s="305"/>
      <c r="H17" s="305"/>
      <c r="I17" s="305"/>
      <c r="J17" s="305"/>
      <c r="K17" s="189"/>
    </row>
    <row r="18" spans="2:11" customFormat="1" ht="15" customHeight="1">
      <c r="B18" s="192"/>
      <c r="C18" s="193"/>
      <c r="D18" s="193"/>
      <c r="E18" s="195" t="s">
        <v>74</v>
      </c>
      <c r="F18" s="305" t="s">
        <v>629</v>
      </c>
      <c r="G18" s="305"/>
      <c r="H18" s="305"/>
      <c r="I18" s="305"/>
      <c r="J18" s="305"/>
      <c r="K18" s="189"/>
    </row>
    <row r="19" spans="2:11" customFormat="1" ht="15" customHeight="1">
      <c r="B19" s="192"/>
      <c r="C19" s="193"/>
      <c r="D19" s="193"/>
      <c r="E19" s="195" t="s">
        <v>630</v>
      </c>
      <c r="F19" s="305" t="s">
        <v>631</v>
      </c>
      <c r="G19" s="305"/>
      <c r="H19" s="305"/>
      <c r="I19" s="305"/>
      <c r="J19" s="305"/>
      <c r="K19" s="189"/>
    </row>
    <row r="20" spans="2:11" customFormat="1" ht="15" customHeight="1">
      <c r="B20" s="192"/>
      <c r="C20" s="193"/>
      <c r="D20" s="193"/>
      <c r="E20" s="195" t="s">
        <v>632</v>
      </c>
      <c r="F20" s="305" t="s">
        <v>633</v>
      </c>
      <c r="G20" s="305"/>
      <c r="H20" s="305"/>
      <c r="I20" s="305"/>
      <c r="J20" s="305"/>
      <c r="K20" s="189"/>
    </row>
    <row r="21" spans="2:11" customFormat="1" ht="15" customHeight="1">
      <c r="B21" s="192"/>
      <c r="C21" s="193"/>
      <c r="D21" s="193"/>
      <c r="E21" s="195" t="s">
        <v>634</v>
      </c>
      <c r="F21" s="305" t="s">
        <v>635</v>
      </c>
      <c r="G21" s="305"/>
      <c r="H21" s="305"/>
      <c r="I21" s="305"/>
      <c r="J21" s="305"/>
      <c r="K21" s="189"/>
    </row>
    <row r="22" spans="2:11" customFormat="1" ht="15" customHeight="1">
      <c r="B22" s="192"/>
      <c r="C22" s="193"/>
      <c r="D22" s="193"/>
      <c r="E22" s="195" t="s">
        <v>636</v>
      </c>
      <c r="F22" s="305" t="s">
        <v>637</v>
      </c>
      <c r="G22" s="305"/>
      <c r="H22" s="305"/>
      <c r="I22" s="305"/>
      <c r="J22" s="305"/>
      <c r="K22" s="189"/>
    </row>
    <row r="23" spans="2:11" customFormat="1" ht="15" customHeight="1">
      <c r="B23" s="192"/>
      <c r="C23" s="193"/>
      <c r="D23" s="193"/>
      <c r="E23" s="195" t="s">
        <v>638</v>
      </c>
      <c r="F23" s="305" t="s">
        <v>639</v>
      </c>
      <c r="G23" s="305"/>
      <c r="H23" s="305"/>
      <c r="I23" s="305"/>
      <c r="J23" s="305"/>
      <c r="K23" s="189"/>
    </row>
    <row r="24" spans="2:11" customFormat="1" ht="12.75" customHeight="1">
      <c r="B24" s="192"/>
      <c r="C24" s="193"/>
      <c r="D24" s="193"/>
      <c r="E24" s="193"/>
      <c r="F24" s="193"/>
      <c r="G24" s="193"/>
      <c r="H24" s="193"/>
      <c r="I24" s="193"/>
      <c r="J24" s="193"/>
      <c r="K24" s="189"/>
    </row>
    <row r="25" spans="2:11" customFormat="1" ht="15" customHeight="1">
      <c r="B25" s="192"/>
      <c r="C25" s="305" t="s">
        <v>640</v>
      </c>
      <c r="D25" s="305"/>
      <c r="E25" s="305"/>
      <c r="F25" s="305"/>
      <c r="G25" s="305"/>
      <c r="H25" s="305"/>
      <c r="I25" s="305"/>
      <c r="J25" s="305"/>
      <c r="K25" s="189"/>
    </row>
    <row r="26" spans="2:11" customFormat="1" ht="15" customHeight="1">
      <c r="B26" s="192"/>
      <c r="C26" s="305" t="s">
        <v>641</v>
      </c>
      <c r="D26" s="305"/>
      <c r="E26" s="305"/>
      <c r="F26" s="305"/>
      <c r="G26" s="305"/>
      <c r="H26" s="305"/>
      <c r="I26" s="305"/>
      <c r="J26" s="305"/>
      <c r="K26" s="189"/>
    </row>
    <row r="27" spans="2:11" customFormat="1" ht="15" customHeight="1">
      <c r="B27" s="192"/>
      <c r="C27" s="191"/>
      <c r="D27" s="305" t="s">
        <v>642</v>
      </c>
      <c r="E27" s="305"/>
      <c r="F27" s="305"/>
      <c r="G27" s="305"/>
      <c r="H27" s="305"/>
      <c r="I27" s="305"/>
      <c r="J27" s="305"/>
      <c r="K27" s="189"/>
    </row>
    <row r="28" spans="2:11" customFormat="1" ht="15" customHeight="1">
      <c r="B28" s="192"/>
      <c r="C28" s="193"/>
      <c r="D28" s="305" t="s">
        <v>643</v>
      </c>
      <c r="E28" s="305"/>
      <c r="F28" s="305"/>
      <c r="G28" s="305"/>
      <c r="H28" s="305"/>
      <c r="I28" s="305"/>
      <c r="J28" s="305"/>
      <c r="K28" s="189"/>
    </row>
    <row r="29" spans="2:11" customFormat="1" ht="12.75" customHeight="1">
      <c r="B29" s="192"/>
      <c r="C29" s="193"/>
      <c r="D29" s="193"/>
      <c r="E29" s="193"/>
      <c r="F29" s="193"/>
      <c r="G29" s="193"/>
      <c r="H29" s="193"/>
      <c r="I29" s="193"/>
      <c r="J29" s="193"/>
      <c r="K29" s="189"/>
    </row>
    <row r="30" spans="2:11" customFormat="1" ht="15" customHeight="1">
      <c r="B30" s="192"/>
      <c r="C30" s="193"/>
      <c r="D30" s="305" t="s">
        <v>644</v>
      </c>
      <c r="E30" s="305"/>
      <c r="F30" s="305"/>
      <c r="G30" s="305"/>
      <c r="H30" s="305"/>
      <c r="I30" s="305"/>
      <c r="J30" s="305"/>
      <c r="K30" s="189"/>
    </row>
    <row r="31" spans="2:11" customFormat="1" ht="15" customHeight="1">
      <c r="B31" s="192"/>
      <c r="C31" s="193"/>
      <c r="D31" s="305" t="s">
        <v>645</v>
      </c>
      <c r="E31" s="305"/>
      <c r="F31" s="305"/>
      <c r="G31" s="305"/>
      <c r="H31" s="305"/>
      <c r="I31" s="305"/>
      <c r="J31" s="305"/>
      <c r="K31" s="189"/>
    </row>
    <row r="32" spans="2:11" customFormat="1" ht="12.75" customHeight="1">
      <c r="B32" s="192"/>
      <c r="C32" s="193"/>
      <c r="D32" s="193"/>
      <c r="E32" s="193"/>
      <c r="F32" s="193"/>
      <c r="G32" s="193"/>
      <c r="H32" s="193"/>
      <c r="I32" s="193"/>
      <c r="J32" s="193"/>
      <c r="K32" s="189"/>
    </row>
    <row r="33" spans="2:11" customFormat="1" ht="15" customHeight="1">
      <c r="B33" s="192"/>
      <c r="C33" s="193"/>
      <c r="D33" s="305" t="s">
        <v>646</v>
      </c>
      <c r="E33" s="305"/>
      <c r="F33" s="305"/>
      <c r="G33" s="305"/>
      <c r="H33" s="305"/>
      <c r="I33" s="305"/>
      <c r="J33" s="305"/>
      <c r="K33" s="189"/>
    </row>
    <row r="34" spans="2:11" customFormat="1" ht="15" customHeight="1">
      <c r="B34" s="192"/>
      <c r="C34" s="193"/>
      <c r="D34" s="305" t="s">
        <v>647</v>
      </c>
      <c r="E34" s="305"/>
      <c r="F34" s="305"/>
      <c r="G34" s="305"/>
      <c r="H34" s="305"/>
      <c r="I34" s="305"/>
      <c r="J34" s="305"/>
      <c r="K34" s="189"/>
    </row>
    <row r="35" spans="2:11" customFormat="1" ht="15" customHeight="1">
      <c r="B35" s="192"/>
      <c r="C35" s="193"/>
      <c r="D35" s="305" t="s">
        <v>648</v>
      </c>
      <c r="E35" s="305"/>
      <c r="F35" s="305"/>
      <c r="G35" s="305"/>
      <c r="H35" s="305"/>
      <c r="I35" s="305"/>
      <c r="J35" s="305"/>
      <c r="K35" s="189"/>
    </row>
    <row r="36" spans="2:11" customFormat="1" ht="15" customHeight="1">
      <c r="B36" s="192"/>
      <c r="C36" s="193"/>
      <c r="D36" s="191"/>
      <c r="E36" s="194" t="s">
        <v>100</v>
      </c>
      <c r="F36" s="191"/>
      <c r="G36" s="305" t="s">
        <v>649</v>
      </c>
      <c r="H36" s="305"/>
      <c r="I36" s="305"/>
      <c r="J36" s="305"/>
      <c r="K36" s="189"/>
    </row>
    <row r="37" spans="2:11" customFormat="1" ht="30.75" customHeight="1">
      <c r="B37" s="192"/>
      <c r="C37" s="193"/>
      <c r="D37" s="191"/>
      <c r="E37" s="194" t="s">
        <v>650</v>
      </c>
      <c r="F37" s="191"/>
      <c r="G37" s="305" t="s">
        <v>651</v>
      </c>
      <c r="H37" s="305"/>
      <c r="I37" s="305"/>
      <c r="J37" s="305"/>
      <c r="K37" s="189"/>
    </row>
    <row r="38" spans="2:11" customFormat="1" ht="15" customHeight="1">
      <c r="B38" s="192"/>
      <c r="C38" s="193"/>
      <c r="D38" s="191"/>
      <c r="E38" s="194" t="s">
        <v>51</v>
      </c>
      <c r="F38" s="191"/>
      <c r="G38" s="305" t="s">
        <v>652</v>
      </c>
      <c r="H38" s="305"/>
      <c r="I38" s="305"/>
      <c r="J38" s="305"/>
      <c r="K38" s="189"/>
    </row>
    <row r="39" spans="2:11" customFormat="1" ht="15" customHeight="1">
      <c r="B39" s="192"/>
      <c r="C39" s="193"/>
      <c r="D39" s="191"/>
      <c r="E39" s="194" t="s">
        <v>52</v>
      </c>
      <c r="F39" s="191"/>
      <c r="G39" s="305" t="s">
        <v>653</v>
      </c>
      <c r="H39" s="305"/>
      <c r="I39" s="305"/>
      <c r="J39" s="305"/>
      <c r="K39" s="189"/>
    </row>
    <row r="40" spans="2:11" customFormat="1" ht="15" customHeight="1">
      <c r="B40" s="192"/>
      <c r="C40" s="193"/>
      <c r="D40" s="191"/>
      <c r="E40" s="194" t="s">
        <v>101</v>
      </c>
      <c r="F40" s="191"/>
      <c r="G40" s="305" t="s">
        <v>654</v>
      </c>
      <c r="H40" s="305"/>
      <c r="I40" s="305"/>
      <c r="J40" s="305"/>
      <c r="K40" s="189"/>
    </row>
    <row r="41" spans="2:11" customFormat="1" ht="15" customHeight="1">
      <c r="B41" s="192"/>
      <c r="C41" s="193"/>
      <c r="D41" s="191"/>
      <c r="E41" s="194" t="s">
        <v>102</v>
      </c>
      <c r="F41" s="191"/>
      <c r="G41" s="305" t="s">
        <v>655</v>
      </c>
      <c r="H41" s="305"/>
      <c r="I41" s="305"/>
      <c r="J41" s="305"/>
      <c r="K41" s="189"/>
    </row>
    <row r="42" spans="2:11" customFormat="1" ht="15" customHeight="1">
      <c r="B42" s="192"/>
      <c r="C42" s="193"/>
      <c r="D42" s="191"/>
      <c r="E42" s="194" t="s">
        <v>656</v>
      </c>
      <c r="F42" s="191"/>
      <c r="G42" s="305" t="s">
        <v>657</v>
      </c>
      <c r="H42" s="305"/>
      <c r="I42" s="305"/>
      <c r="J42" s="305"/>
      <c r="K42" s="189"/>
    </row>
    <row r="43" spans="2:11" customFormat="1" ht="15" customHeight="1">
      <c r="B43" s="192"/>
      <c r="C43" s="193"/>
      <c r="D43" s="191"/>
      <c r="E43" s="194"/>
      <c r="F43" s="191"/>
      <c r="G43" s="305" t="s">
        <v>658</v>
      </c>
      <c r="H43" s="305"/>
      <c r="I43" s="305"/>
      <c r="J43" s="305"/>
      <c r="K43" s="189"/>
    </row>
    <row r="44" spans="2:11" customFormat="1" ht="15" customHeight="1">
      <c r="B44" s="192"/>
      <c r="C44" s="193"/>
      <c r="D44" s="191"/>
      <c r="E44" s="194" t="s">
        <v>659</v>
      </c>
      <c r="F44" s="191"/>
      <c r="G44" s="305" t="s">
        <v>660</v>
      </c>
      <c r="H44" s="305"/>
      <c r="I44" s="305"/>
      <c r="J44" s="305"/>
      <c r="K44" s="189"/>
    </row>
    <row r="45" spans="2:11" customFormat="1" ht="15" customHeight="1">
      <c r="B45" s="192"/>
      <c r="C45" s="193"/>
      <c r="D45" s="191"/>
      <c r="E45" s="194" t="s">
        <v>104</v>
      </c>
      <c r="F45" s="191"/>
      <c r="G45" s="305" t="s">
        <v>661</v>
      </c>
      <c r="H45" s="305"/>
      <c r="I45" s="305"/>
      <c r="J45" s="305"/>
      <c r="K45" s="189"/>
    </row>
    <row r="46" spans="2:11" customFormat="1" ht="12.75" customHeight="1">
      <c r="B46" s="192"/>
      <c r="C46" s="193"/>
      <c r="D46" s="191"/>
      <c r="E46" s="191"/>
      <c r="F46" s="191"/>
      <c r="G46" s="191"/>
      <c r="H46" s="191"/>
      <c r="I46" s="191"/>
      <c r="J46" s="191"/>
      <c r="K46" s="189"/>
    </row>
    <row r="47" spans="2:11" customFormat="1" ht="15" customHeight="1">
      <c r="B47" s="192"/>
      <c r="C47" s="193"/>
      <c r="D47" s="305" t="s">
        <v>662</v>
      </c>
      <c r="E47" s="305"/>
      <c r="F47" s="305"/>
      <c r="G47" s="305"/>
      <c r="H47" s="305"/>
      <c r="I47" s="305"/>
      <c r="J47" s="305"/>
      <c r="K47" s="189"/>
    </row>
    <row r="48" spans="2:11" customFormat="1" ht="15" customHeight="1">
      <c r="B48" s="192"/>
      <c r="C48" s="193"/>
      <c r="D48" s="193"/>
      <c r="E48" s="305" t="s">
        <v>663</v>
      </c>
      <c r="F48" s="305"/>
      <c r="G48" s="305"/>
      <c r="H48" s="305"/>
      <c r="I48" s="305"/>
      <c r="J48" s="305"/>
      <c r="K48" s="189"/>
    </row>
    <row r="49" spans="2:11" customFormat="1" ht="15" customHeight="1">
      <c r="B49" s="192"/>
      <c r="C49" s="193"/>
      <c r="D49" s="193"/>
      <c r="E49" s="305" t="s">
        <v>664</v>
      </c>
      <c r="F49" s="305"/>
      <c r="G49" s="305"/>
      <c r="H49" s="305"/>
      <c r="I49" s="305"/>
      <c r="J49" s="305"/>
      <c r="K49" s="189"/>
    </row>
    <row r="50" spans="2:11" customFormat="1" ht="15" customHeight="1">
      <c r="B50" s="192"/>
      <c r="C50" s="193"/>
      <c r="D50" s="193"/>
      <c r="E50" s="305" t="s">
        <v>665</v>
      </c>
      <c r="F50" s="305"/>
      <c r="G50" s="305"/>
      <c r="H50" s="305"/>
      <c r="I50" s="305"/>
      <c r="J50" s="305"/>
      <c r="K50" s="189"/>
    </row>
    <row r="51" spans="2:11" customFormat="1" ht="15" customHeight="1">
      <c r="B51" s="192"/>
      <c r="C51" s="193"/>
      <c r="D51" s="305" t="s">
        <v>666</v>
      </c>
      <c r="E51" s="305"/>
      <c r="F51" s="305"/>
      <c r="G51" s="305"/>
      <c r="H51" s="305"/>
      <c r="I51" s="305"/>
      <c r="J51" s="305"/>
      <c r="K51" s="189"/>
    </row>
    <row r="52" spans="2:11" customFormat="1" ht="25.5" customHeight="1">
      <c r="B52" s="188"/>
      <c r="C52" s="306" t="s">
        <v>667</v>
      </c>
      <c r="D52" s="306"/>
      <c r="E52" s="306"/>
      <c r="F52" s="306"/>
      <c r="G52" s="306"/>
      <c r="H52" s="306"/>
      <c r="I52" s="306"/>
      <c r="J52" s="306"/>
      <c r="K52" s="189"/>
    </row>
    <row r="53" spans="2:11" customFormat="1" ht="5.25" customHeight="1">
      <c r="B53" s="188"/>
      <c r="C53" s="190"/>
      <c r="D53" s="190"/>
      <c r="E53" s="190"/>
      <c r="F53" s="190"/>
      <c r="G53" s="190"/>
      <c r="H53" s="190"/>
      <c r="I53" s="190"/>
      <c r="J53" s="190"/>
      <c r="K53" s="189"/>
    </row>
    <row r="54" spans="2:11" customFormat="1" ht="15" customHeight="1">
      <c r="B54" s="188"/>
      <c r="C54" s="305" t="s">
        <v>668</v>
      </c>
      <c r="D54" s="305"/>
      <c r="E54" s="305"/>
      <c r="F54" s="305"/>
      <c r="G54" s="305"/>
      <c r="H54" s="305"/>
      <c r="I54" s="305"/>
      <c r="J54" s="305"/>
      <c r="K54" s="189"/>
    </row>
    <row r="55" spans="2:11" customFormat="1" ht="15" customHeight="1">
      <c r="B55" s="188"/>
      <c r="C55" s="305" t="s">
        <v>669</v>
      </c>
      <c r="D55" s="305"/>
      <c r="E55" s="305"/>
      <c r="F55" s="305"/>
      <c r="G55" s="305"/>
      <c r="H55" s="305"/>
      <c r="I55" s="305"/>
      <c r="J55" s="305"/>
      <c r="K55" s="189"/>
    </row>
    <row r="56" spans="2:11" customFormat="1" ht="12.75" customHeight="1">
      <c r="B56" s="188"/>
      <c r="C56" s="191"/>
      <c r="D56" s="191"/>
      <c r="E56" s="191"/>
      <c r="F56" s="191"/>
      <c r="G56" s="191"/>
      <c r="H56" s="191"/>
      <c r="I56" s="191"/>
      <c r="J56" s="191"/>
      <c r="K56" s="189"/>
    </row>
    <row r="57" spans="2:11" customFormat="1" ht="15" customHeight="1">
      <c r="B57" s="188"/>
      <c r="C57" s="305" t="s">
        <v>670</v>
      </c>
      <c r="D57" s="305"/>
      <c r="E57" s="305"/>
      <c r="F57" s="305"/>
      <c r="G57" s="305"/>
      <c r="H57" s="305"/>
      <c r="I57" s="305"/>
      <c r="J57" s="305"/>
      <c r="K57" s="189"/>
    </row>
    <row r="58" spans="2:11" customFormat="1" ht="15" customHeight="1">
      <c r="B58" s="188"/>
      <c r="C58" s="193"/>
      <c r="D58" s="305" t="s">
        <v>671</v>
      </c>
      <c r="E58" s="305"/>
      <c r="F58" s="305"/>
      <c r="G58" s="305"/>
      <c r="H58" s="305"/>
      <c r="I58" s="305"/>
      <c r="J58" s="305"/>
      <c r="K58" s="189"/>
    </row>
    <row r="59" spans="2:11" customFormat="1" ht="15" customHeight="1">
      <c r="B59" s="188"/>
      <c r="C59" s="193"/>
      <c r="D59" s="305" t="s">
        <v>672</v>
      </c>
      <c r="E59" s="305"/>
      <c r="F59" s="305"/>
      <c r="G59" s="305"/>
      <c r="H59" s="305"/>
      <c r="I59" s="305"/>
      <c r="J59" s="305"/>
      <c r="K59" s="189"/>
    </row>
    <row r="60" spans="2:11" customFormat="1" ht="15" customHeight="1">
      <c r="B60" s="188"/>
      <c r="C60" s="193"/>
      <c r="D60" s="305" t="s">
        <v>673</v>
      </c>
      <c r="E60" s="305"/>
      <c r="F60" s="305"/>
      <c r="G60" s="305"/>
      <c r="H60" s="305"/>
      <c r="I60" s="305"/>
      <c r="J60" s="305"/>
      <c r="K60" s="189"/>
    </row>
    <row r="61" spans="2:11" customFormat="1" ht="15" customHeight="1">
      <c r="B61" s="188"/>
      <c r="C61" s="193"/>
      <c r="D61" s="305" t="s">
        <v>674</v>
      </c>
      <c r="E61" s="305"/>
      <c r="F61" s="305"/>
      <c r="G61" s="305"/>
      <c r="H61" s="305"/>
      <c r="I61" s="305"/>
      <c r="J61" s="305"/>
      <c r="K61" s="189"/>
    </row>
    <row r="62" spans="2:11" customFormat="1" ht="15" customHeight="1">
      <c r="B62" s="188"/>
      <c r="C62" s="193"/>
      <c r="D62" s="307" t="s">
        <v>675</v>
      </c>
      <c r="E62" s="307"/>
      <c r="F62" s="307"/>
      <c r="G62" s="307"/>
      <c r="H62" s="307"/>
      <c r="I62" s="307"/>
      <c r="J62" s="307"/>
      <c r="K62" s="189"/>
    </row>
    <row r="63" spans="2:11" customFormat="1" ht="15" customHeight="1">
      <c r="B63" s="188"/>
      <c r="C63" s="193"/>
      <c r="D63" s="305" t="s">
        <v>676</v>
      </c>
      <c r="E63" s="305"/>
      <c r="F63" s="305"/>
      <c r="G63" s="305"/>
      <c r="H63" s="305"/>
      <c r="I63" s="305"/>
      <c r="J63" s="305"/>
      <c r="K63" s="189"/>
    </row>
    <row r="64" spans="2:11" customFormat="1" ht="12.75" customHeight="1">
      <c r="B64" s="188"/>
      <c r="C64" s="193"/>
      <c r="D64" s="193"/>
      <c r="E64" s="196"/>
      <c r="F64" s="193"/>
      <c r="G64" s="193"/>
      <c r="H64" s="193"/>
      <c r="I64" s="193"/>
      <c r="J64" s="193"/>
      <c r="K64" s="189"/>
    </row>
    <row r="65" spans="2:11" customFormat="1" ht="15" customHeight="1">
      <c r="B65" s="188"/>
      <c r="C65" s="193"/>
      <c r="D65" s="305" t="s">
        <v>677</v>
      </c>
      <c r="E65" s="305"/>
      <c r="F65" s="305"/>
      <c r="G65" s="305"/>
      <c r="H65" s="305"/>
      <c r="I65" s="305"/>
      <c r="J65" s="305"/>
      <c r="K65" s="189"/>
    </row>
    <row r="66" spans="2:11" customFormat="1" ht="15" customHeight="1">
      <c r="B66" s="188"/>
      <c r="C66" s="193"/>
      <c r="D66" s="307" t="s">
        <v>678</v>
      </c>
      <c r="E66" s="307"/>
      <c r="F66" s="307"/>
      <c r="G66" s="307"/>
      <c r="H66" s="307"/>
      <c r="I66" s="307"/>
      <c r="J66" s="307"/>
      <c r="K66" s="189"/>
    </row>
    <row r="67" spans="2:11" customFormat="1" ht="15" customHeight="1">
      <c r="B67" s="188"/>
      <c r="C67" s="193"/>
      <c r="D67" s="305" t="s">
        <v>679</v>
      </c>
      <c r="E67" s="305"/>
      <c r="F67" s="305"/>
      <c r="G67" s="305"/>
      <c r="H67" s="305"/>
      <c r="I67" s="305"/>
      <c r="J67" s="305"/>
      <c r="K67" s="189"/>
    </row>
    <row r="68" spans="2:11" customFormat="1" ht="15" customHeight="1">
      <c r="B68" s="188"/>
      <c r="C68" s="193"/>
      <c r="D68" s="305" t="s">
        <v>680</v>
      </c>
      <c r="E68" s="305"/>
      <c r="F68" s="305"/>
      <c r="G68" s="305"/>
      <c r="H68" s="305"/>
      <c r="I68" s="305"/>
      <c r="J68" s="305"/>
      <c r="K68" s="189"/>
    </row>
    <row r="69" spans="2:11" customFormat="1" ht="15" customHeight="1">
      <c r="B69" s="188"/>
      <c r="C69" s="193"/>
      <c r="D69" s="305" t="s">
        <v>681</v>
      </c>
      <c r="E69" s="305"/>
      <c r="F69" s="305"/>
      <c r="G69" s="305"/>
      <c r="H69" s="305"/>
      <c r="I69" s="305"/>
      <c r="J69" s="305"/>
      <c r="K69" s="189"/>
    </row>
    <row r="70" spans="2:11" customFormat="1" ht="15" customHeight="1">
      <c r="B70" s="188"/>
      <c r="C70" s="193"/>
      <c r="D70" s="305" t="s">
        <v>682</v>
      </c>
      <c r="E70" s="305"/>
      <c r="F70" s="305"/>
      <c r="G70" s="305"/>
      <c r="H70" s="305"/>
      <c r="I70" s="305"/>
      <c r="J70" s="305"/>
      <c r="K70" s="189"/>
    </row>
    <row r="71" spans="2:11" customFormat="1" ht="12.75" customHeight="1">
      <c r="B71" s="197"/>
      <c r="C71" s="198"/>
      <c r="D71" s="198"/>
      <c r="E71" s="198"/>
      <c r="F71" s="198"/>
      <c r="G71" s="198"/>
      <c r="H71" s="198"/>
      <c r="I71" s="198"/>
      <c r="J71" s="198"/>
      <c r="K71" s="199"/>
    </row>
    <row r="72" spans="2:11" customFormat="1" ht="18.75" customHeight="1">
      <c r="B72" s="200"/>
      <c r="C72" s="200"/>
      <c r="D72" s="200"/>
      <c r="E72" s="200"/>
      <c r="F72" s="200"/>
      <c r="G72" s="200"/>
      <c r="H72" s="200"/>
      <c r="I72" s="200"/>
      <c r="J72" s="200"/>
      <c r="K72" s="201"/>
    </row>
    <row r="73" spans="2:11" customFormat="1" ht="18.75" customHeight="1">
      <c r="B73" s="201"/>
      <c r="C73" s="201"/>
      <c r="D73" s="201"/>
      <c r="E73" s="201"/>
      <c r="F73" s="201"/>
      <c r="G73" s="201"/>
      <c r="H73" s="201"/>
      <c r="I73" s="201"/>
      <c r="J73" s="201"/>
      <c r="K73" s="201"/>
    </row>
    <row r="74" spans="2:11" customFormat="1" ht="7.5" customHeight="1">
      <c r="B74" s="202"/>
      <c r="C74" s="203"/>
      <c r="D74" s="203"/>
      <c r="E74" s="203"/>
      <c r="F74" s="203"/>
      <c r="G74" s="203"/>
      <c r="H74" s="203"/>
      <c r="I74" s="203"/>
      <c r="J74" s="203"/>
      <c r="K74" s="204"/>
    </row>
    <row r="75" spans="2:11" customFormat="1" ht="45" customHeight="1">
      <c r="B75" s="205"/>
      <c r="C75" s="300" t="s">
        <v>683</v>
      </c>
      <c r="D75" s="300"/>
      <c r="E75" s="300"/>
      <c r="F75" s="300"/>
      <c r="G75" s="300"/>
      <c r="H75" s="300"/>
      <c r="I75" s="300"/>
      <c r="J75" s="300"/>
      <c r="K75" s="206"/>
    </row>
    <row r="76" spans="2:11" customFormat="1" ht="17.25" customHeight="1">
      <c r="B76" s="205"/>
      <c r="C76" s="207" t="s">
        <v>684</v>
      </c>
      <c r="D76" s="207"/>
      <c r="E76" s="207"/>
      <c r="F76" s="207" t="s">
        <v>685</v>
      </c>
      <c r="G76" s="208"/>
      <c r="H76" s="207" t="s">
        <v>52</v>
      </c>
      <c r="I76" s="207" t="s">
        <v>55</v>
      </c>
      <c r="J76" s="207" t="s">
        <v>686</v>
      </c>
      <c r="K76" s="206"/>
    </row>
    <row r="77" spans="2:11" customFormat="1" ht="17.25" customHeight="1">
      <c r="B77" s="205"/>
      <c r="C77" s="209" t="s">
        <v>687</v>
      </c>
      <c r="D77" s="209"/>
      <c r="E77" s="209"/>
      <c r="F77" s="210" t="s">
        <v>688</v>
      </c>
      <c r="G77" s="211"/>
      <c r="H77" s="209"/>
      <c r="I77" s="209"/>
      <c r="J77" s="209" t="s">
        <v>689</v>
      </c>
      <c r="K77" s="206"/>
    </row>
    <row r="78" spans="2:11" customFormat="1" ht="5.25" customHeight="1">
      <c r="B78" s="205"/>
      <c r="C78" s="212"/>
      <c r="D78" s="212"/>
      <c r="E78" s="212"/>
      <c r="F78" s="212"/>
      <c r="G78" s="213"/>
      <c r="H78" s="212"/>
      <c r="I78" s="212"/>
      <c r="J78" s="212"/>
      <c r="K78" s="206"/>
    </row>
    <row r="79" spans="2:11" customFormat="1" ht="15" customHeight="1">
      <c r="B79" s="205"/>
      <c r="C79" s="194" t="s">
        <v>51</v>
      </c>
      <c r="D79" s="214"/>
      <c r="E79" s="214"/>
      <c r="F79" s="215" t="s">
        <v>690</v>
      </c>
      <c r="G79" s="216"/>
      <c r="H79" s="194" t="s">
        <v>691</v>
      </c>
      <c r="I79" s="194" t="s">
        <v>692</v>
      </c>
      <c r="J79" s="194">
        <v>20</v>
      </c>
      <c r="K79" s="206"/>
    </row>
    <row r="80" spans="2:11" customFormat="1" ht="15" customHeight="1">
      <c r="B80" s="205"/>
      <c r="C80" s="194" t="s">
        <v>693</v>
      </c>
      <c r="D80" s="194"/>
      <c r="E80" s="194"/>
      <c r="F80" s="215" t="s">
        <v>690</v>
      </c>
      <c r="G80" s="216"/>
      <c r="H80" s="194" t="s">
        <v>694</v>
      </c>
      <c r="I80" s="194" t="s">
        <v>692</v>
      </c>
      <c r="J80" s="194">
        <v>120</v>
      </c>
      <c r="K80" s="206"/>
    </row>
    <row r="81" spans="2:11" customFormat="1" ht="15" customHeight="1">
      <c r="B81" s="217"/>
      <c r="C81" s="194" t="s">
        <v>695</v>
      </c>
      <c r="D81" s="194"/>
      <c r="E81" s="194"/>
      <c r="F81" s="215" t="s">
        <v>696</v>
      </c>
      <c r="G81" s="216"/>
      <c r="H81" s="194" t="s">
        <v>697</v>
      </c>
      <c r="I81" s="194" t="s">
        <v>692</v>
      </c>
      <c r="J81" s="194">
        <v>50</v>
      </c>
      <c r="K81" s="206"/>
    </row>
    <row r="82" spans="2:11" customFormat="1" ht="15" customHeight="1">
      <c r="B82" s="217"/>
      <c r="C82" s="194" t="s">
        <v>698</v>
      </c>
      <c r="D82" s="194"/>
      <c r="E82" s="194"/>
      <c r="F82" s="215" t="s">
        <v>690</v>
      </c>
      <c r="G82" s="216"/>
      <c r="H82" s="194" t="s">
        <v>699</v>
      </c>
      <c r="I82" s="194" t="s">
        <v>700</v>
      </c>
      <c r="J82" s="194"/>
      <c r="K82" s="206"/>
    </row>
    <row r="83" spans="2:11" customFormat="1" ht="15" customHeight="1">
      <c r="B83" s="217"/>
      <c r="C83" s="194" t="s">
        <v>701</v>
      </c>
      <c r="D83" s="194"/>
      <c r="E83" s="194"/>
      <c r="F83" s="215" t="s">
        <v>696</v>
      </c>
      <c r="G83" s="194"/>
      <c r="H83" s="194" t="s">
        <v>702</v>
      </c>
      <c r="I83" s="194" t="s">
        <v>692</v>
      </c>
      <c r="J83" s="194">
        <v>15</v>
      </c>
      <c r="K83" s="206"/>
    </row>
    <row r="84" spans="2:11" customFormat="1" ht="15" customHeight="1">
      <c r="B84" s="217"/>
      <c r="C84" s="194" t="s">
        <v>703</v>
      </c>
      <c r="D84" s="194"/>
      <c r="E84" s="194"/>
      <c r="F84" s="215" t="s">
        <v>696</v>
      </c>
      <c r="G84" s="194"/>
      <c r="H84" s="194" t="s">
        <v>704</v>
      </c>
      <c r="I84" s="194" t="s">
        <v>692</v>
      </c>
      <c r="J84" s="194">
        <v>15</v>
      </c>
      <c r="K84" s="206"/>
    </row>
    <row r="85" spans="2:11" customFormat="1" ht="15" customHeight="1">
      <c r="B85" s="217"/>
      <c r="C85" s="194" t="s">
        <v>705</v>
      </c>
      <c r="D85" s="194"/>
      <c r="E85" s="194"/>
      <c r="F85" s="215" t="s">
        <v>696</v>
      </c>
      <c r="G85" s="194"/>
      <c r="H85" s="194" t="s">
        <v>706</v>
      </c>
      <c r="I85" s="194" t="s">
        <v>692</v>
      </c>
      <c r="J85" s="194">
        <v>20</v>
      </c>
      <c r="K85" s="206"/>
    </row>
    <row r="86" spans="2:11" customFormat="1" ht="15" customHeight="1">
      <c r="B86" s="217"/>
      <c r="C86" s="194" t="s">
        <v>707</v>
      </c>
      <c r="D86" s="194"/>
      <c r="E86" s="194"/>
      <c r="F86" s="215" t="s">
        <v>696</v>
      </c>
      <c r="G86" s="194"/>
      <c r="H86" s="194" t="s">
        <v>708</v>
      </c>
      <c r="I86" s="194" t="s">
        <v>692</v>
      </c>
      <c r="J86" s="194">
        <v>20</v>
      </c>
      <c r="K86" s="206"/>
    </row>
    <row r="87" spans="2:11" customFormat="1" ht="15" customHeight="1">
      <c r="B87" s="217"/>
      <c r="C87" s="194" t="s">
        <v>709</v>
      </c>
      <c r="D87" s="194"/>
      <c r="E87" s="194"/>
      <c r="F87" s="215" t="s">
        <v>696</v>
      </c>
      <c r="G87" s="216"/>
      <c r="H87" s="194" t="s">
        <v>710</v>
      </c>
      <c r="I87" s="194" t="s">
        <v>692</v>
      </c>
      <c r="J87" s="194">
        <v>50</v>
      </c>
      <c r="K87" s="206"/>
    </row>
    <row r="88" spans="2:11" customFormat="1" ht="15" customHeight="1">
      <c r="B88" s="217"/>
      <c r="C88" s="194" t="s">
        <v>711</v>
      </c>
      <c r="D88" s="194"/>
      <c r="E88" s="194"/>
      <c r="F88" s="215" t="s">
        <v>696</v>
      </c>
      <c r="G88" s="216"/>
      <c r="H88" s="194" t="s">
        <v>712</v>
      </c>
      <c r="I88" s="194" t="s">
        <v>692</v>
      </c>
      <c r="J88" s="194">
        <v>20</v>
      </c>
      <c r="K88" s="206"/>
    </row>
    <row r="89" spans="2:11" customFormat="1" ht="15" customHeight="1">
      <c r="B89" s="217"/>
      <c r="C89" s="194" t="s">
        <v>713</v>
      </c>
      <c r="D89" s="194"/>
      <c r="E89" s="194"/>
      <c r="F89" s="215" t="s">
        <v>696</v>
      </c>
      <c r="G89" s="216"/>
      <c r="H89" s="194" t="s">
        <v>714</v>
      </c>
      <c r="I89" s="194" t="s">
        <v>692</v>
      </c>
      <c r="J89" s="194">
        <v>20</v>
      </c>
      <c r="K89" s="206"/>
    </row>
    <row r="90" spans="2:11" customFormat="1" ht="15" customHeight="1">
      <c r="B90" s="217"/>
      <c r="C90" s="194" t="s">
        <v>715</v>
      </c>
      <c r="D90" s="194"/>
      <c r="E90" s="194"/>
      <c r="F90" s="215" t="s">
        <v>696</v>
      </c>
      <c r="G90" s="216"/>
      <c r="H90" s="194" t="s">
        <v>716</v>
      </c>
      <c r="I90" s="194" t="s">
        <v>692</v>
      </c>
      <c r="J90" s="194">
        <v>50</v>
      </c>
      <c r="K90" s="206"/>
    </row>
    <row r="91" spans="2:11" customFormat="1" ht="15" customHeight="1">
      <c r="B91" s="217"/>
      <c r="C91" s="194" t="s">
        <v>717</v>
      </c>
      <c r="D91" s="194"/>
      <c r="E91" s="194"/>
      <c r="F91" s="215" t="s">
        <v>696</v>
      </c>
      <c r="G91" s="216"/>
      <c r="H91" s="194" t="s">
        <v>717</v>
      </c>
      <c r="I91" s="194" t="s">
        <v>692</v>
      </c>
      <c r="J91" s="194">
        <v>50</v>
      </c>
      <c r="K91" s="206"/>
    </row>
    <row r="92" spans="2:11" customFormat="1" ht="15" customHeight="1">
      <c r="B92" s="217"/>
      <c r="C92" s="194" t="s">
        <v>718</v>
      </c>
      <c r="D92" s="194"/>
      <c r="E92" s="194"/>
      <c r="F92" s="215" t="s">
        <v>696</v>
      </c>
      <c r="G92" s="216"/>
      <c r="H92" s="194" t="s">
        <v>719</v>
      </c>
      <c r="I92" s="194" t="s">
        <v>692</v>
      </c>
      <c r="J92" s="194">
        <v>255</v>
      </c>
      <c r="K92" s="206"/>
    </row>
    <row r="93" spans="2:11" customFormat="1" ht="15" customHeight="1">
      <c r="B93" s="217"/>
      <c r="C93" s="194" t="s">
        <v>720</v>
      </c>
      <c r="D93" s="194"/>
      <c r="E93" s="194"/>
      <c r="F93" s="215" t="s">
        <v>690</v>
      </c>
      <c r="G93" s="216"/>
      <c r="H93" s="194" t="s">
        <v>721</v>
      </c>
      <c r="I93" s="194" t="s">
        <v>722</v>
      </c>
      <c r="J93" s="194"/>
      <c r="K93" s="206"/>
    </row>
    <row r="94" spans="2:11" customFormat="1" ht="15" customHeight="1">
      <c r="B94" s="217"/>
      <c r="C94" s="194" t="s">
        <v>723</v>
      </c>
      <c r="D94" s="194"/>
      <c r="E94" s="194"/>
      <c r="F94" s="215" t="s">
        <v>690</v>
      </c>
      <c r="G94" s="216"/>
      <c r="H94" s="194" t="s">
        <v>724</v>
      </c>
      <c r="I94" s="194" t="s">
        <v>725</v>
      </c>
      <c r="J94" s="194"/>
      <c r="K94" s="206"/>
    </row>
    <row r="95" spans="2:11" customFormat="1" ht="15" customHeight="1">
      <c r="B95" s="217"/>
      <c r="C95" s="194" t="s">
        <v>726</v>
      </c>
      <c r="D95" s="194"/>
      <c r="E95" s="194"/>
      <c r="F95" s="215" t="s">
        <v>690</v>
      </c>
      <c r="G95" s="216"/>
      <c r="H95" s="194" t="s">
        <v>726</v>
      </c>
      <c r="I95" s="194" t="s">
        <v>725</v>
      </c>
      <c r="J95" s="194"/>
      <c r="K95" s="206"/>
    </row>
    <row r="96" spans="2:11" customFormat="1" ht="15" customHeight="1">
      <c r="B96" s="217"/>
      <c r="C96" s="194" t="s">
        <v>36</v>
      </c>
      <c r="D96" s="194"/>
      <c r="E96" s="194"/>
      <c r="F96" s="215" t="s">
        <v>690</v>
      </c>
      <c r="G96" s="216"/>
      <c r="H96" s="194" t="s">
        <v>727</v>
      </c>
      <c r="I96" s="194" t="s">
        <v>725</v>
      </c>
      <c r="J96" s="194"/>
      <c r="K96" s="206"/>
    </row>
    <row r="97" spans="2:11" customFormat="1" ht="15" customHeight="1">
      <c r="B97" s="217"/>
      <c r="C97" s="194" t="s">
        <v>46</v>
      </c>
      <c r="D97" s="194"/>
      <c r="E97" s="194"/>
      <c r="F97" s="215" t="s">
        <v>690</v>
      </c>
      <c r="G97" s="216"/>
      <c r="H97" s="194" t="s">
        <v>728</v>
      </c>
      <c r="I97" s="194" t="s">
        <v>725</v>
      </c>
      <c r="J97" s="194"/>
      <c r="K97" s="206"/>
    </row>
    <row r="98" spans="2:11" customFormat="1" ht="15" customHeight="1">
      <c r="B98" s="218"/>
      <c r="C98" s="219"/>
      <c r="D98" s="219"/>
      <c r="E98" s="219"/>
      <c r="F98" s="219"/>
      <c r="G98" s="219"/>
      <c r="H98" s="219"/>
      <c r="I98" s="219"/>
      <c r="J98" s="219"/>
      <c r="K98" s="220"/>
    </row>
    <row r="99" spans="2:11" customFormat="1" ht="18.75" customHeight="1">
      <c r="B99" s="221"/>
      <c r="C99" s="222"/>
      <c r="D99" s="222"/>
      <c r="E99" s="222"/>
      <c r="F99" s="222"/>
      <c r="G99" s="222"/>
      <c r="H99" s="222"/>
      <c r="I99" s="222"/>
      <c r="J99" s="222"/>
      <c r="K99" s="221"/>
    </row>
    <row r="100" spans="2:11" customFormat="1" ht="18.75" customHeight="1">
      <c r="B100" s="201"/>
      <c r="C100" s="201"/>
      <c r="D100" s="201"/>
      <c r="E100" s="201"/>
      <c r="F100" s="201"/>
      <c r="G100" s="201"/>
      <c r="H100" s="201"/>
      <c r="I100" s="201"/>
      <c r="J100" s="201"/>
      <c r="K100" s="201"/>
    </row>
    <row r="101" spans="2:11" customFormat="1" ht="7.5" customHeight="1">
      <c r="B101" s="202"/>
      <c r="C101" s="203"/>
      <c r="D101" s="203"/>
      <c r="E101" s="203"/>
      <c r="F101" s="203"/>
      <c r="G101" s="203"/>
      <c r="H101" s="203"/>
      <c r="I101" s="203"/>
      <c r="J101" s="203"/>
      <c r="K101" s="204"/>
    </row>
    <row r="102" spans="2:11" customFormat="1" ht="45" customHeight="1">
      <c r="B102" s="205"/>
      <c r="C102" s="300" t="s">
        <v>729</v>
      </c>
      <c r="D102" s="300"/>
      <c r="E102" s="300"/>
      <c r="F102" s="300"/>
      <c r="G102" s="300"/>
      <c r="H102" s="300"/>
      <c r="I102" s="300"/>
      <c r="J102" s="300"/>
      <c r="K102" s="206"/>
    </row>
    <row r="103" spans="2:11" customFormat="1" ht="17.25" customHeight="1">
      <c r="B103" s="205"/>
      <c r="C103" s="207" t="s">
        <v>684</v>
      </c>
      <c r="D103" s="207"/>
      <c r="E103" s="207"/>
      <c r="F103" s="207" t="s">
        <v>685</v>
      </c>
      <c r="G103" s="208"/>
      <c r="H103" s="207" t="s">
        <v>52</v>
      </c>
      <c r="I103" s="207" t="s">
        <v>55</v>
      </c>
      <c r="J103" s="207" t="s">
        <v>686</v>
      </c>
      <c r="K103" s="206"/>
    </row>
    <row r="104" spans="2:11" customFormat="1" ht="17.25" customHeight="1">
      <c r="B104" s="205"/>
      <c r="C104" s="209" t="s">
        <v>687</v>
      </c>
      <c r="D104" s="209"/>
      <c r="E104" s="209"/>
      <c r="F104" s="210" t="s">
        <v>688</v>
      </c>
      <c r="G104" s="211"/>
      <c r="H104" s="209"/>
      <c r="I104" s="209"/>
      <c r="J104" s="209" t="s">
        <v>689</v>
      </c>
      <c r="K104" s="206"/>
    </row>
    <row r="105" spans="2:11" customFormat="1" ht="5.25" customHeight="1">
      <c r="B105" s="205"/>
      <c r="C105" s="207"/>
      <c r="D105" s="207"/>
      <c r="E105" s="207"/>
      <c r="F105" s="207"/>
      <c r="G105" s="223"/>
      <c r="H105" s="207"/>
      <c r="I105" s="207"/>
      <c r="J105" s="207"/>
      <c r="K105" s="206"/>
    </row>
    <row r="106" spans="2:11" customFormat="1" ht="15" customHeight="1">
      <c r="B106" s="205"/>
      <c r="C106" s="194" t="s">
        <v>51</v>
      </c>
      <c r="D106" s="214"/>
      <c r="E106" s="214"/>
      <c r="F106" s="215" t="s">
        <v>690</v>
      </c>
      <c r="G106" s="194"/>
      <c r="H106" s="194" t="s">
        <v>730</v>
      </c>
      <c r="I106" s="194" t="s">
        <v>692</v>
      </c>
      <c r="J106" s="194">
        <v>20</v>
      </c>
      <c r="K106" s="206"/>
    </row>
    <row r="107" spans="2:11" customFormat="1" ht="15" customHeight="1">
      <c r="B107" s="205"/>
      <c r="C107" s="194" t="s">
        <v>693</v>
      </c>
      <c r="D107" s="194"/>
      <c r="E107" s="194"/>
      <c r="F107" s="215" t="s">
        <v>690</v>
      </c>
      <c r="G107" s="194"/>
      <c r="H107" s="194" t="s">
        <v>730</v>
      </c>
      <c r="I107" s="194" t="s">
        <v>692</v>
      </c>
      <c r="J107" s="194">
        <v>120</v>
      </c>
      <c r="K107" s="206"/>
    </row>
    <row r="108" spans="2:11" customFormat="1" ht="15" customHeight="1">
      <c r="B108" s="217"/>
      <c r="C108" s="194" t="s">
        <v>695</v>
      </c>
      <c r="D108" s="194"/>
      <c r="E108" s="194"/>
      <c r="F108" s="215" t="s">
        <v>696</v>
      </c>
      <c r="G108" s="194"/>
      <c r="H108" s="194" t="s">
        <v>730</v>
      </c>
      <c r="I108" s="194" t="s">
        <v>692</v>
      </c>
      <c r="J108" s="194">
        <v>50</v>
      </c>
      <c r="K108" s="206"/>
    </row>
    <row r="109" spans="2:11" customFormat="1" ht="15" customHeight="1">
      <c r="B109" s="217"/>
      <c r="C109" s="194" t="s">
        <v>698</v>
      </c>
      <c r="D109" s="194"/>
      <c r="E109" s="194"/>
      <c r="F109" s="215" t="s">
        <v>690</v>
      </c>
      <c r="G109" s="194"/>
      <c r="H109" s="194" t="s">
        <v>730</v>
      </c>
      <c r="I109" s="194" t="s">
        <v>700</v>
      </c>
      <c r="J109" s="194"/>
      <c r="K109" s="206"/>
    </row>
    <row r="110" spans="2:11" customFormat="1" ht="15" customHeight="1">
      <c r="B110" s="217"/>
      <c r="C110" s="194" t="s">
        <v>709</v>
      </c>
      <c r="D110" s="194"/>
      <c r="E110" s="194"/>
      <c r="F110" s="215" t="s">
        <v>696</v>
      </c>
      <c r="G110" s="194"/>
      <c r="H110" s="194" t="s">
        <v>730</v>
      </c>
      <c r="I110" s="194" t="s">
        <v>692</v>
      </c>
      <c r="J110" s="194">
        <v>50</v>
      </c>
      <c r="K110" s="206"/>
    </row>
    <row r="111" spans="2:11" customFormat="1" ht="15" customHeight="1">
      <c r="B111" s="217"/>
      <c r="C111" s="194" t="s">
        <v>717</v>
      </c>
      <c r="D111" s="194"/>
      <c r="E111" s="194"/>
      <c r="F111" s="215" t="s">
        <v>696</v>
      </c>
      <c r="G111" s="194"/>
      <c r="H111" s="194" t="s">
        <v>730</v>
      </c>
      <c r="I111" s="194" t="s">
        <v>692</v>
      </c>
      <c r="J111" s="194">
        <v>50</v>
      </c>
      <c r="K111" s="206"/>
    </row>
    <row r="112" spans="2:11" customFormat="1" ht="15" customHeight="1">
      <c r="B112" s="217"/>
      <c r="C112" s="194" t="s">
        <v>715</v>
      </c>
      <c r="D112" s="194"/>
      <c r="E112" s="194"/>
      <c r="F112" s="215" t="s">
        <v>696</v>
      </c>
      <c r="G112" s="194"/>
      <c r="H112" s="194" t="s">
        <v>730</v>
      </c>
      <c r="I112" s="194" t="s">
        <v>692</v>
      </c>
      <c r="J112" s="194">
        <v>50</v>
      </c>
      <c r="K112" s="206"/>
    </row>
    <row r="113" spans="2:11" customFormat="1" ht="15" customHeight="1">
      <c r="B113" s="217"/>
      <c r="C113" s="194" t="s">
        <v>51</v>
      </c>
      <c r="D113" s="194"/>
      <c r="E113" s="194"/>
      <c r="F113" s="215" t="s">
        <v>690</v>
      </c>
      <c r="G113" s="194"/>
      <c r="H113" s="194" t="s">
        <v>731</v>
      </c>
      <c r="I113" s="194" t="s">
        <v>692</v>
      </c>
      <c r="J113" s="194">
        <v>20</v>
      </c>
      <c r="K113" s="206"/>
    </row>
    <row r="114" spans="2:11" customFormat="1" ht="15" customHeight="1">
      <c r="B114" s="217"/>
      <c r="C114" s="194" t="s">
        <v>732</v>
      </c>
      <c r="D114" s="194"/>
      <c r="E114" s="194"/>
      <c r="F114" s="215" t="s">
        <v>690</v>
      </c>
      <c r="G114" s="194"/>
      <c r="H114" s="194" t="s">
        <v>733</v>
      </c>
      <c r="I114" s="194" t="s">
        <v>692</v>
      </c>
      <c r="J114" s="194">
        <v>120</v>
      </c>
      <c r="K114" s="206"/>
    </row>
    <row r="115" spans="2:11" customFormat="1" ht="15" customHeight="1">
      <c r="B115" s="217"/>
      <c r="C115" s="194" t="s">
        <v>36</v>
      </c>
      <c r="D115" s="194"/>
      <c r="E115" s="194"/>
      <c r="F115" s="215" t="s">
        <v>690</v>
      </c>
      <c r="G115" s="194"/>
      <c r="H115" s="194" t="s">
        <v>734</v>
      </c>
      <c r="I115" s="194" t="s">
        <v>725</v>
      </c>
      <c r="J115" s="194"/>
      <c r="K115" s="206"/>
    </row>
    <row r="116" spans="2:11" customFormat="1" ht="15" customHeight="1">
      <c r="B116" s="217"/>
      <c r="C116" s="194" t="s">
        <v>46</v>
      </c>
      <c r="D116" s="194"/>
      <c r="E116" s="194"/>
      <c r="F116" s="215" t="s">
        <v>690</v>
      </c>
      <c r="G116" s="194"/>
      <c r="H116" s="194" t="s">
        <v>735</v>
      </c>
      <c r="I116" s="194" t="s">
        <v>725</v>
      </c>
      <c r="J116" s="194"/>
      <c r="K116" s="206"/>
    </row>
    <row r="117" spans="2:11" customFormat="1" ht="15" customHeight="1">
      <c r="B117" s="217"/>
      <c r="C117" s="194" t="s">
        <v>55</v>
      </c>
      <c r="D117" s="194"/>
      <c r="E117" s="194"/>
      <c r="F117" s="215" t="s">
        <v>690</v>
      </c>
      <c r="G117" s="194"/>
      <c r="H117" s="194" t="s">
        <v>736</v>
      </c>
      <c r="I117" s="194" t="s">
        <v>737</v>
      </c>
      <c r="J117" s="194"/>
      <c r="K117" s="206"/>
    </row>
    <row r="118" spans="2:11" customFormat="1" ht="15" customHeight="1">
      <c r="B118" s="218"/>
      <c r="C118" s="224"/>
      <c r="D118" s="224"/>
      <c r="E118" s="224"/>
      <c r="F118" s="224"/>
      <c r="G118" s="224"/>
      <c r="H118" s="224"/>
      <c r="I118" s="224"/>
      <c r="J118" s="224"/>
      <c r="K118" s="220"/>
    </row>
    <row r="119" spans="2:11" customFormat="1" ht="18.75" customHeight="1">
      <c r="B119" s="225"/>
      <c r="C119" s="226"/>
      <c r="D119" s="226"/>
      <c r="E119" s="226"/>
      <c r="F119" s="227"/>
      <c r="G119" s="226"/>
      <c r="H119" s="226"/>
      <c r="I119" s="226"/>
      <c r="J119" s="226"/>
      <c r="K119" s="225"/>
    </row>
    <row r="120" spans="2:11" customFormat="1" ht="18.75" customHeight="1">
      <c r="B120" s="201"/>
      <c r="C120" s="201"/>
      <c r="D120" s="201"/>
      <c r="E120" s="201"/>
      <c r="F120" s="201"/>
      <c r="G120" s="201"/>
      <c r="H120" s="201"/>
      <c r="I120" s="201"/>
      <c r="J120" s="201"/>
      <c r="K120" s="201"/>
    </row>
    <row r="121" spans="2:11" customFormat="1" ht="7.5" customHeight="1">
      <c r="B121" s="228"/>
      <c r="C121" s="229"/>
      <c r="D121" s="229"/>
      <c r="E121" s="229"/>
      <c r="F121" s="229"/>
      <c r="G121" s="229"/>
      <c r="H121" s="229"/>
      <c r="I121" s="229"/>
      <c r="J121" s="229"/>
      <c r="K121" s="230"/>
    </row>
    <row r="122" spans="2:11" customFormat="1" ht="45" customHeight="1">
      <c r="B122" s="231"/>
      <c r="C122" s="301" t="s">
        <v>738</v>
      </c>
      <c r="D122" s="301"/>
      <c r="E122" s="301"/>
      <c r="F122" s="301"/>
      <c r="G122" s="301"/>
      <c r="H122" s="301"/>
      <c r="I122" s="301"/>
      <c r="J122" s="301"/>
      <c r="K122" s="232"/>
    </row>
    <row r="123" spans="2:11" customFormat="1" ht="17.25" customHeight="1">
      <c r="B123" s="233"/>
      <c r="C123" s="207" t="s">
        <v>684</v>
      </c>
      <c r="D123" s="207"/>
      <c r="E123" s="207"/>
      <c r="F123" s="207" t="s">
        <v>685</v>
      </c>
      <c r="G123" s="208"/>
      <c r="H123" s="207" t="s">
        <v>52</v>
      </c>
      <c r="I123" s="207" t="s">
        <v>55</v>
      </c>
      <c r="J123" s="207" t="s">
        <v>686</v>
      </c>
      <c r="K123" s="234"/>
    </row>
    <row r="124" spans="2:11" customFormat="1" ht="17.25" customHeight="1">
      <c r="B124" s="233"/>
      <c r="C124" s="209" t="s">
        <v>687</v>
      </c>
      <c r="D124" s="209"/>
      <c r="E124" s="209"/>
      <c r="F124" s="210" t="s">
        <v>688</v>
      </c>
      <c r="G124" s="211"/>
      <c r="H124" s="209"/>
      <c r="I124" s="209"/>
      <c r="J124" s="209" t="s">
        <v>689</v>
      </c>
      <c r="K124" s="234"/>
    </row>
    <row r="125" spans="2:11" customFormat="1" ht="5.25" customHeight="1">
      <c r="B125" s="235"/>
      <c r="C125" s="212"/>
      <c r="D125" s="212"/>
      <c r="E125" s="212"/>
      <c r="F125" s="212"/>
      <c r="G125" s="236"/>
      <c r="H125" s="212"/>
      <c r="I125" s="212"/>
      <c r="J125" s="212"/>
      <c r="K125" s="237"/>
    </row>
    <row r="126" spans="2:11" customFormat="1" ht="15" customHeight="1">
      <c r="B126" s="235"/>
      <c r="C126" s="194" t="s">
        <v>693</v>
      </c>
      <c r="D126" s="214"/>
      <c r="E126" s="214"/>
      <c r="F126" s="215" t="s">
        <v>690</v>
      </c>
      <c r="G126" s="194"/>
      <c r="H126" s="194" t="s">
        <v>730</v>
      </c>
      <c r="I126" s="194" t="s">
        <v>692</v>
      </c>
      <c r="J126" s="194">
        <v>120</v>
      </c>
      <c r="K126" s="238"/>
    </row>
    <row r="127" spans="2:11" customFormat="1" ht="15" customHeight="1">
      <c r="B127" s="235"/>
      <c r="C127" s="194" t="s">
        <v>739</v>
      </c>
      <c r="D127" s="194"/>
      <c r="E127" s="194"/>
      <c r="F127" s="215" t="s">
        <v>690</v>
      </c>
      <c r="G127" s="194"/>
      <c r="H127" s="194" t="s">
        <v>740</v>
      </c>
      <c r="I127" s="194" t="s">
        <v>692</v>
      </c>
      <c r="J127" s="194" t="s">
        <v>741</v>
      </c>
      <c r="K127" s="238"/>
    </row>
    <row r="128" spans="2:11" customFormat="1" ht="15" customHeight="1">
      <c r="B128" s="235"/>
      <c r="C128" s="194" t="s">
        <v>638</v>
      </c>
      <c r="D128" s="194"/>
      <c r="E128" s="194"/>
      <c r="F128" s="215" t="s">
        <v>690</v>
      </c>
      <c r="G128" s="194"/>
      <c r="H128" s="194" t="s">
        <v>742</v>
      </c>
      <c r="I128" s="194" t="s">
        <v>692</v>
      </c>
      <c r="J128" s="194" t="s">
        <v>741</v>
      </c>
      <c r="K128" s="238"/>
    </row>
    <row r="129" spans="2:11" customFormat="1" ht="15" customHeight="1">
      <c r="B129" s="235"/>
      <c r="C129" s="194" t="s">
        <v>701</v>
      </c>
      <c r="D129" s="194"/>
      <c r="E129" s="194"/>
      <c r="F129" s="215" t="s">
        <v>696</v>
      </c>
      <c r="G129" s="194"/>
      <c r="H129" s="194" t="s">
        <v>702</v>
      </c>
      <c r="I129" s="194" t="s">
        <v>692</v>
      </c>
      <c r="J129" s="194">
        <v>15</v>
      </c>
      <c r="K129" s="238"/>
    </row>
    <row r="130" spans="2:11" customFormat="1" ht="15" customHeight="1">
      <c r="B130" s="235"/>
      <c r="C130" s="194" t="s">
        <v>703</v>
      </c>
      <c r="D130" s="194"/>
      <c r="E130" s="194"/>
      <c r="F130" s="215" t="s">
        <v>696</v>
      </c>
      <c r="G130" s="194"/>
      <c r="H130" s="194" t="s">
        <v>704</v>
      </c>
      <c r="I130" s="194" t="s">
        <v>692</v>
      </c>
      <c r="J130" s="194">
        <v>15</v>
      </c>
      <c r="K130" s="238"/>
    </row>
    <row r="131" spans="2:11" customFormat="1" ht="15" customHeight="1">
      <c r="B131" s="235"/>
      <c r="C131" s="194" t="s">
        <v>705</v>
      </c>
      <c r="D131" s="194"/>
      <c r="E131" s="194"/>
      <c r="F131" s="215" t="s">
        <v>696</v>
      </c>
      <c r="G131" s="194"/>
      <c r="H131" s="194" t="s">
        <v>706</v>
      </c>
      <c r="I131" s="194" t="s">
        <v>692</v>
      </c>
      <c r="J131" s="194">
        <v>20</v>
      </c>
      <c r="K131" s="238"/>
    </row>
    <row r="132" spans="2:11" customFormat="1" ht="15" customHeight="1">
      <c r="B132" s="235"/>
      <c r="C132" s="194" t="s">
        <v>707</v>
      </c>
      <c r="D132" s="194"/>
      <c r="E132" s="194"/>
      <c r="F132" s="215" t="s">
        <v>696</v>
      </c>
      <c r="G132" s="194"/>
      <c r="H132" s="194" t="s">
        <v>708</v>
      </c>
      <c r="I132" s="194" t="s">
        <v>692</v>
      </c>
      <c r="J132" s="194">
        <v>20</v>
      </c>
      <c r="K132" s="238"/>
    </row>
    <row r="133" spans="2:11" customFormat="1" ht="15" customHeight="1">
      <c r="B133" s="235"/>
      <c r="C133" s="194" t="s">
        <v>695</v>
      </c>
      <c r="D133" s="194"/>
      <c r="E133" s="194"/>
      <c r="F133" s="215" t="s">
        <v>696</v>
      </c>
      <c r="G133" s="194"/>
      <c r="H133" s="194" t="s">
        <v>730</v>
      </c>
      <c r="I133" s="194" t="s">
        <v>692</v>
      </c>
      <c r="J133" s="194">
        <v>50</v>
      </c>
      <c r="K133" s="238"/>
    </row>
    <row r="134" spans="2:11" customFormat="1" ht="15" customHeight="1">
      <c r="B134" s="235"/>
      <c r="C134" s="194" t="s">
        <v>709</v>
      </c>
      <c r="D134" s="194"/>
      <c r="E134" s="194"/>
      <c r="F134" s="215" t="s">
        <v>696</v>
      </c>
      <c r="G134" s="194"/>
      <c r="H134" s="194" t="s">
        <v>730</v>
      </c>
      <c r="I134" s="194" t="s">
        <v>692</v>
      </c>
      <c r="J134" s="194">
        <v>50</v>
      </c>
      <c r="K134" s="238"/>
    </row>
    <row r="135" spans="2:11" customFormat="1" ht="15" customHeight="1">
      <c r="B135" s="235"/>
      <c r="C135" s="194" t="s">
        <v>715</v>
      </c>
      <c r="D135" s="194"/>
      <c r="E135" s="194"/>
      <c r="F135" s="215" t="s">
        <v>696</v>
      </c>
      <c r="G135" s="194"/>
      <c r="H135" s="194" t="s">
        <v>730</v>
      </c>
      <c r="I135" s="194" t="s">
        <v>692</v>
      </c>
      <c r="J135" s="194">
        <v>50</v>
      </c>
      <c r="K135" s="238"/>
    </row>
    <row r="136" spans="2:11" customFormat="1" ht="15" customHeight="1">
      <c r="B136" s="235"/>
      <c r="C136" s="194" t="s">
        <v>717</v>
      </c>
      <c r="D136" s="194"/>
      <c r="E136" s="194"/>
      <c r="F136" s="215" t="s">
        <v>696</v>
      </c>
      <c r="G136" s="194"/>
      <c r="H136" s="194" t="s">
        <v>730</v>
      </c>
      <c r="I136" s="194" t="s">
        <v>692</v>
      </c>
      <c r="J136" s="194">
        <v>50</v>
      </c>
      <c r="K136" s="238"/>
    </row>
    <row r="137" spans="2:11" customFormat="1" ht="15" customHeight="1">
      <c r="B137" s="235"/>
      <c r="C137" s="194" t="s">
        <v>718</v>
      </c>
      <c r="D137" s="194"/>
      <c r="E137" s="194"/>
      <c r="F137" s="215" t="s">
        <v>696</v>
      </c>
      <c r="G137" s="194"/>
      <c r="H137" s="194" t="s">
        <v>743</v>
      </c>
      <c r="I137" s="194" t="s">
        <v>692</v>
      </c>
      <c r="J137" s="194">
        <v>255</v>
      </c>
      <c r="K137" s="238"/>
    </row>
    <row r="138" spans="2:11" customFormat="1" ht="15" customHeight="1">
      <c r="B138" s="235"/>
      <c r="C138" s="194" t="s">
        <v>720</v>
      </c>
      <c r="D138" s="194"/>
      <c r="E138" s="194"/>
      <c r="F138" s="215" t="s">
        <v>690</v>
      </c>
      <c r="G138" s="194"/>
      <c r="H138" s="194" t="s">
        <v>744</v>
      </c>
      <c r="I138" s="194" t="s">
        <v>722</v>
      </c>
      <c r="J138" s="194"/>
      <c r="K138" s="238"/>
    </row>
    <row r="139" spans="2:11" customFormat="1" ht="15" customHeight="1">
      <c r="B139" s="235"/>
      <c r="C139" s="194" t="s">
        <v>723</v>
      </c>
      <c r="D139" s="194"/>
      <c r="E139" s="194"/>
      <c r="F139" s="215" t="s">
        <v>690</v>
      </c>
      <c r="G139" s="194"/>
      <c r="H139" s="194" t="s">
        <v>745</v>
      </c>
      <c r="I139" s="194" t="s">
        <v>725</v>
      </c>
      <c r="J139" s="194"/>
      <c r="K139" s="238"/>
    </row>
    <row r="140" spans="2:11" customFormat="1" ht="15" customHeight="1">
      <c r="B140" s="235"/>
      <c r="C140" s="194" t="s">
        <v>726</v>
      </c>
      <c r="D140" s="194"/>
      <c r="E140" s="194"/>
      <c r="F140" s="215" t="s">
        <v>690</v>
      </c>
      <c r="G140" s="194"/>
      <c r="H140" s="194" t="s">
        <v>726</v>
      </c>
      <c r="I140" s="194" t="s">
        <v>725</v>
      </c>
      <c r="J140" s="194"/>
      <c r="K140" s="238"/>
    </row>
    <row r="141" spans="2:11" customFormat="1" ht="15" customHeight="1">
      <c r="B141" s="235"/>
      <c r="C141" s="194" t="s">
        <v>36</v>
      </c>
      <c r="D141" s="194"/>
      <c r="E141" s="194"/>
      <c r="F141" s="215" t="s">
        <v>690</v>
      </c>
      <c r="G141" s="194"/>
      <c r="H141" s="194" t="s">
        <v>746</v>
      </c>
      <c r="I141" s="194" t="s">
        <v>725</v>
      </c>
      <c r="J141" s="194"/>
      <c r="K141" s="238"/>
    </row>
    <row r="142" spans="2:11" customFormat="1" ht="15" customHeight="1">
      <c r="B142" s="235"/>
      <c r="C142" s="194" t="s">
        <v>747</v>
      </c>
      <c r="D142" s="194"/>
      <c r="E142" s="194"/>
      <c r="F142" s="215" t="s">
        <v>690</v>
      </c>
      <c r="G142" s="194"/>
      <c r="H142" s="194" t="s">
        <v>748</v>
      </c>
      <c r="I142" s="194" t="s">
        <v>725</v>
      </c>
      <c r="J142" s="194"/>
      <c r="K142" s="238"/>
    </row>
    <row r="143" spans="2:11" customFormat="1" ht="15" customHeight="1">
      <c r="B143" s="239"/>
      <c r="C143" s="240"/>
      <c r="D143" s="240"/>
      <c r="E143" s="240"/>
      <c r="F143" s="240"/>
      <c r="G143" s="240"/>
      <c r="H143" s="240"/>
      <c r="I143" s="240"/>
      <c r="J143" s="240"/>
      <c r="K143" s="241"/>
    </row>
    <row r="144" spans="2:11" customFormat="1" ht="18.75" customHeight="1">
      <c r="B144" s="226"/>
      <c r="C144" s="226"/>
      <c r="D144" s="226"/>
      <c r="E144" s="226"/>
      <c r="F144" s="227"/>
      <c r="G144" s="226"/>
      <c r="H144" s="226"/>
      <c r="I144" s="226"/>
      <c r="J144" s="226"/>
      <c r="K144" s="226"/>
    </row>
    <row r="145" spans="2:11" customFormat="1" ht="18.75" customHeight="1">
      <c r="B145" s="201"/>
      <c r="C145" s="201"/>
      <c r="D145" s="201"/>
      <c r="E145" s="201"/>
      <c r="F145" s="201"/>
      <c r="G145" s="201"/>
      <c r="H145" s="201"/>
      <c r="I145" s="201"/>
      <c r="J145" s="201"/>
      <c r="K145" s="201"/>
    </row>
    <row r="146" spans="2:11" customFormat="1" ht="7.5" customHeight="1">
      <c r="B146" s="202"/>
      <c r="C146" s="203"/>
      <c r="D146" s="203"/>
      <c r="E146" s="203"/>
      <c r="F146" s="203"/>
      <c r="G146" s="203"/>
      <c r="H146" s="203"/>
      <c r="I146" s="203"/>
      <c r="J146" s="203"/>
      <c r="K146" s="204"/>
    </row>
    <row r="147" spans="2:11" customFormat="1" ht="45" customHeight="1">
      <c r="B147" s="205"/>
      <c r="C147" s="300" t="s">
        <v>749</v>
      </c>
      <c r="D147" s="300"/>
      <c r="E147" s="300"/>
      <c r="F147" s="300"/>
      <c r="G147" s="300"/>
      <c r="H147" s="300"/>
      <c r="I147" s="300"/>
      <c r="J147" s="300"/>
      <c r="K147" s="206"/>
    </row>
    <row r="148" spans="2:11" customFormat="1" ht="17.25" customHeight="1">
      <c r="B148" s="205"/>
      <c r="C148" s="207" t="s">
        <v>684</v>
      </c>
      <c r="D148" s="207"/>
      <c r="E148" s="207"/>
      <c r="F148" s="207" t="s">
        <v>685</v>
      </c>
      <c r="G148" s="208"/>
      <c r="H148" s="207" t="s">
        <v>52</v>
      </c>
      <c r="I148" s="207" t="s">
        <v>55</v>
      </c>
      <c r="J148" s="207" t="s">
        <v>686</v>
      </c>
      <c r="K148" s="206"/>
    </row>
    <row r="149" spans="2:11" customFormat="1" ht="17.25" customHeight="1">
      <c r="B149" s="205"/>
      <c r="C149" s="209" t="s">
        <v>687</v>
      </c>
      <c r="D149" s="209"/>
      <c r="E149" s="209"/>
      <c r="F149" s="210" t="s">
        <v>688</v>
      </c>
      <c r="G149" s="211"/>
      <c r="H149" s="209"/>
      <c r="I149" s="209"/>
      <c r="J149" s="209" t="s">
        <v>689</v>
      </c>
      <c r="K149" s="206"/>
    </row>
    <row r="150" spans="2:11" customFormat="1" ht="5.25" customHeight="1">
      <c r="B150" s="217"/>
      <c r="C150" s="212"/>
      <c r="D150" s="212"/>
      <c r="E150" s="212"/>
      <c r="F150" s="212"/>
      <c r="G150" s="213"/>
      <c r="H150" s="212"/>
      <c r="I150" s="212"/>
      <c r="J150" s="212"/>
      <c r="K150" s="238"/>
    </row>
    <row r="151" spans="2:11" customFormat="1" ht="15" customHeight="1">
      <c r="B151" s="217"/>
      <c r="C151" s="242" t="s">
        <v>693</v>
      </c>
      <c r="D151" s="194"/>
      <c r="E151" s="194"/>
      <c r="F151" s="243" t="s">
        <v>690</v>
      </c>
      <c r="G151" s="194"/>
      <c r="H151" s="242" t="s">
        <v>730</v>
      </c>
      <c r="I151" s="242" t="s">
        <v>692</v>
      </c>
      <c r="J151" s="242">
        <v>120</v>
      </c>
      <c r="K151" s="238"/>
    </row>
    <row r="152" spans="2:11" customFormat="1" ht="15" customHeight="1">
      <c r="B152" s="217"/>
      <c r="C152" s="242" t="s">
        <v>739</v>
      </c>
      <c r="D152" s="194"/>
      <c r="E152" s="194"/>
      <c r="F152" s="243" t="s">
        <v>690</v>
      </c>
      <c r="G152" s="194"/>
      <c r="H152" s="242" t="s">
        <v>750</v>
      </c>
      <c r="I152" s="242" t="s">
        <v>692</v>
      </c>
      <c r="J152" s="242" t="s">
        <v>741</v>
      </c>
      <c r="K152" s="238"/>
    </row>
    <row r="153" spans="2:11" customFormat="1" ht="15" customHeight="1">
      <c r="B153" s="217"/>
      <c r="C153" s="242" t="s">
        <v>638</v>
      </c>
      <c r="D153" s="194"/>
      <c r="E153" s="194"/>
      <c r="F153" s="243" t="s">
        <v>690</v>
      </c>
      <c r="G153" s="194"/>
      <c r="H153" s="242" t="s">
        <v>751</v>
      </c>
      <c r="I153" s="242" t="s">
        <v>692</v>
      </c>
      <c r="J153" s="242" t="s">
        <v>741</v>
      </c>
      <c r="K153" s="238"/>
    </row>
    <row r="154" spans="2:11" customFormat="1" ht="15" customHeight="1">
      <c r="B154" s="217"/>
      <c r="C154" s="242" t="s">
        <v>695</v>
      </c>
      <c r="D154" s="194"/>
      <c r="E154" s="194"/>
      <c r="F154" s="243" t="s">
        <v>696</v>
      </c>
      <c r="G154" s="194"/>
      <c r="H154" s="242" t="s">
        <v>730</v>
      </c>
      <c r="I154" s="242" t="s">
        <v>692</v>
      </c>
      <c r="J154" s="242">
        <v>50</v>
      </c>
      <c r="K154" s="238"/>
    </row>
    <row r="155" spans="2:11" customFormat="1" ht="15" customHeight="1">
      <c r="B155" s="217"/>
      <c r="C155" s="242" t="s">
        <v>698</v>
      </c>
      <c r="D155" s="194"/>
      <c r="E155" s="194"/>
      <c r="F155" s="243" t="s">
        <v>690</v>
      </c>
      <c r="G155" s="194"/>
      <c r="H155" s="242" t="s">
        <v>730</v>
      </c>
      <c r="I155" s="242" t="s">
        <v>700</v>
      </c>
      <c r="J155" s="242"/>
      <c r="K155" s="238"/>
    </row>
    <row r="156" spans="2:11" customFormat="1" ht="15" customHeight="1">
      <c r="B156" s="217"/>
      <c r="C156" s="242" t="s">
        <v>709</v>
      </c>
      <c r="D156" s="194"/>
      <c r="E156" s="194"/>
      <c r="F156" s="243" t="s">
        <v>696</v>
      </c>
      <c r="G156" s="194"/>
      <c r="H156" s="242" t="s">
        <v>730</v>
      </c>
      <c r="I156" s="242" t="s">
        <v>692</v>
      </c>
      <c r="J156" s="242">
        <v>50</v>
      </c>
      <c r="K156" s="238"/>
    </row>
    <row r="157" spans="2:11" customFormat="1" ht="15" customHeight="1">
      <c r="B157" s="217"/>
      <c r="C157" s="242" t="s">
        <v>717</v>
      </c>
      <c r="D157" s="194"/>
      <c r="E157" s="194"/>
      <c r="F157" s="243" t="s">
        <v>696</v>
      </c>
      <c r="G157" s="194"/>
      <c r="H157" s="242" t="s">
        <v>730</v>
      </c>
      <c r="I157" s="242" t="s">
        <v>692</v>
      </c>
      <c r="J157" s="242">
        <v>50</v>
      </c>
      <c r="K157" s="238"/>
    </row>
    <row r="158" spans="2:11" customFormat="1" ht="15" customHeight="1">
      <c r="B158" s="217"/>
      <c r="C158" s="242" t="s">
        <v>715</v>
      </c>
      <c r="D158" s="194"/>
      <c r="E158" s="194"/>
      <c r="F158" s="243" t="s">
        <v>696</v>
      </c>
      <c r="G158" s="194"/>
      <c r="H158" s="242" t="s">
        <v>730</v>
      </c>
      <c r="I158" s="242" t="s">
        <v>692</v>
      </c>
      <c r="J158" s="242">
        <v>50</v>
      </c>
      <c r="K158" s="238"/>
    </row>
    <row r="159" spans="2:11" customFormat="1" ht="15" customHeight="1">
      <c r="B159" s="217"/>
      <c r="C159" s="242" t="s">
        <v>80</v>
      </c>
      <c r="D159" s="194"/>
      <c r="E159" s="194"/>
      <c r="F159" s="243" t="s">
        <v>690</v>
      </c>
      <c r="G159" s="194"/>
      <c r="H159" s="242" t="s">
        <v>752</v>
      </c>
      <c r="I159" s="242" t="s">
        <v>692</v>
      </c>
      <c r="J159" s="242" t="s">
        <v>753</v>
      </c>
      <c r="K159" s="238"/>
    </row>
    <row r="160" spans="2:11" customFormat="1" ht="15" customHeight="1">
      <c r="B160" s="217"/>
      <c r="C160" s="242" t="s">
        <v>754</v>
      </c>
      <c r="D160" s="194"/>
      <c r="E160" s="194"/>
      <c r="F160" s="243" t="s">
        <v>690</v>
      </c>
      <c r="G160" s="194"/>
      <c r="H160" s="242" t="s">
        <v>755</v>
      </c>
      <c r="I160" s="242" t="s">
        <v>725</v>
      </c>
      <c r="J160" s="242"/>
      <c r="K160" s="238"/>
    </row>
    <row r="161" spans="2:11" customFormat="1" ht="15" customHeight="1">
      <c r="B161" s="244"/>
      <c r="C161" s="224"/>
      <c r="D161" s="224"/>
      <c r="E161" s="224"/>
      <c r="F161" s="224"/>
      <c r="G161" s="224"/>
      <c r="H161" s="224"/>
      <c r="I161" s="224"/>
      <c r="J161" s="224"/>
      <c r="K161" s="245"/>
    </row>
    <row r="162" spans="2:11" customFormat="1" ht="18.75" customHeight="1">
      <c r="B162" s="226"/>
      <c r="C162" s="236"/>
      <c r="D162" s="236"/>
      <c r="E162" s="236"/>
      <c r="F162" s="246"/>
      <c r="G162" s="236"/>
      <c r="H162" s="236"/>
      <c r="I162" s="236"/>
      <c r="J162" s="236"/>
      <c r="K162" s="226"/>
    </row>
    <row r="163" spans="2:11" customFormat="1" ht="18.75" customHeight="1">
      <c r="B163" s="201"/>
      <c r="C163" s="201"/>
      <c r="D163" s="201"/>
      <c r="E163" s="201"/>
      <c r="F163" s="201"/>
      <c r="G163" s="201"/>
      <c r="H163" s="201"/>
      <c r="I163" s="201"/>
      <c r="J163" s="201"/>
      <c r="K163" s="201"/>
    </row>
    <row r="164" spans="2:11" customFormat="1" ht="7.5" customHeight="1">
      <c r="B164" s="183"/>
      <c r="C164" s="184"/>
      <c r="D164" s="184"/>
      <c r="E164" s="184"/>
      <c r="F164" s="184"/>
      <c r="G164" s="184"/>
      <c r="H164" s="184"/>
      <c r="I164" s="184"/>
      <c r="J164" s="184"/>
      <c r="K164" s="185"/>
    </row>
    <row r="165" spans="2:11" customFormat="1" ht="45" customHeight="1">
      <c r="B165" s="186"/>
      <c r="C165" s="301" t="s">
        <v>756</v>
      </c>
      <c r="D165" s="301"/>
      <c r="E165" s="301"/>
      <c r="F165" s="301"/>
      <c r="G165" s="301"/>
      <c r="H165" s="301"/>
      <c r="I165" s="301"/>
      <c r="J165" s="301"/>
      <c r="K165" s="187"/>
    </row>
    <row r="166" spans="2:11" customFormat="1" ht="17.25" customHeight="1">
      <c r="B166" s="186"/>
      <c r="C166" s="207" t="s">
        <v>684</v>
      </c>
      <c r="D166" s="207"/>
      <c r="E166" s="207"/>
      <c r="F166" s="207" t="s">
        <v>685</v>
      </c>
      <c r="G166" s="247"/>
      <c r="H166" s="248" t="s">
        <v>52</v>
      </c>
      <c r="I166" s="248" t="s">
        <v>55</v>
      </c>
      <c r="J166" s="207" t="s">
        <v>686</v>
      </c>
      <c r="K166" s="187"/>
    </row>
    <row r="167" spans="2:11" customFormat="1" ht="17.25" customHeight="1">
      <c r="B167" s="188"/>
      <c r="C167" s="209" t="s">
        <v>687</v>
      </c>
      <c r="D167" s="209"/>
      <c r="E167" s="209"/>
      <c r="F167" s="210" t="s">
        <v>688</v>
      </c>
      <c r="G167" s="249"/>
      <c r="H167" s="250"/>
      <c r="I167" s="250"/>
      <c r="J167" s="209" t="s">
        <v>689</v>
      </c>
      <c r="K167" s="189"/>
    </row>
    <row r="168" spans="2:11" customFormat="1" ht="5.25" customHeight="1">
      <c r="B168" s="217"/>
      <c r="C168" s="212"/>
      <c r="D168" s="212"/>
      <c r="E168" s="212"/>
      <c r="F168" s="212"/>
      <c r="G168" s="213"/>
      <c r="H168" s="212"/>
      <c r="I168" s="212"/>
      <c r="J168" s="212"/>
      <c r="K168" s="238"/>
    </row>
    <row r="169" spans="2:11" customFormat="1" ht="15" customHeight="1">
      <c r="B169" s="217"/>
      <c r="C169" s="194" t="s">
        <v>693</v>
      </c>
      <c r="D169" s="194"/>
      <c r="E169" s="194"/>
      <c r="F169" s="215" t="s">
        <v>690</v>
      </c>
      <c r="G169" s="194"/>
      <c r="H169" s="194" t="s">
        <v>730</v>
      </c>
      <c r="I169" s="194" t="s">
        <v>692</v>
      </c>
      <c r="J169" s="194">
        <v>120</v>
      </c>
      <c r="K169" s="238"/>
    </row>
    <row r="170" spans="2:11" customFormat="1" ht="15" customHeight="1">
      <c r="B170" s="217"/>
      <c r="C170" s="194" t="s">
        <v>739</v>
      </c>
      <c r="D170" s="194"/>
      <c r="E170" s="194"/>
      <c r="F170" s="215" t="s">
        <v>690</v>
      </c>
      <c r="G170" s="194"/>
      <c r="H170" s="194" t="s">
        <v>740</v>
      </c>
      <c r="I170" s="194" t="s">
        <v>692</v>
      </c>
      <c r="J170" s="194" t="s">
        <v>741</v>
      </c>
      <c r="K170" s="238"/>
    </row>
    <row r="171" spans="2:11" customFormat="1" ht="15" customHeight="1">
      <c r="B171" s="217"/>
      <c r="C171" s="194" t="s">
        <v>638</v>
      </c>
      <c r="D171" s="194"/>
      <c r="E171" s="194"/>
      <c r="F171" s="215" t="s">
        <v>690</v>
      </c>
      <c r="G171" s="194"/>
      <c r="H171" s="194" t="s">
        <v>757</v>
      </c>
      <c r="I171" s="194" t="s">
        <v>692</v>
      </c>
      <c r="J171" s="194" t="s">
        <v>741</v>
      </c>
      <c r="K171" s="238"/>
    </row>
    <row r="172" spans="2:11" customFormat="1" ht="15" customHeight="1">
      <c r="B172" s="217"/>
      <c r="C172" s="194" t="s">
        <v>695</v>
      </c>
      <c r="D172" s="194"/>
      <c r="E172" s="194"/>
      <c r="F172" s="215" t="s">
        <v>696</v>
      </c>
      <c r="G172" s="194"/>
      <c r="H172" s="194" t="s">
        <v>757</v>
      </c>
      <c r="I172" s="194" t="s">
        <v>692</v>
      </c>
      <c r="J172" s="194">
        <v>50</v>
      </c>
      <c r="K172" s="238"/>
    </row>
    <row r="173" spans="2:11" customFormat="1" ht="15" customHeight="1">
      <c r="B173" s="217"/>
      <c r="C173" s="194" t="s">
        <v>698</v>
      </c>
      <c r="D173" s="194"/>
      <c r="E173" s="194"/>
      <c r="F173" s="215" t="s">
        <v>690</v>
      </c>
      <c r="G173" s="194"/>
      <c r="H173" s="194" t="s">
        <v>757</v>
      </c>
      <c r="I173" s="194" t="s">
        <v>700</v>
      </c>
      <c r="J173" s="194"/>
      <c r="K173" s="238"/>
    </row>
    <row r="174" spans="2:11" customFormat="1" ht="15" customHeight="1">
      <c r="B174" s="217"/>
      <c r="C174" s="194" t="s">
        <v>709</v>
      </c>
      <c r="D174" s="194"/>
      <c r="E174" s="194"/>
      <c r="F174" s="215" t="s">
        <v>696</v>
      </c>
      <c r="G174" s="194"/>
      <c r="H174" s="194" t="s">
        <v>757</v>
      </c>
      <c r="I174" s="194" t="s">
        <v>692</v>
      </c>
      <c r="J174" s="194">
        <v>50</v>
      </c>
      <c r="K174" s="238"/>
    </row>
    <row r="175" spans="2:11" customFormat="1" ht="15" customHeight="1">
      <c r="B175" s="217"/>
      <c r="C175" s="194" t="s">
        <v>717</v>
      </c>
      <c r="D175" s="194"/>
      <c r="E175" s="194"/>
      <c r="F175" s="215" t="s">
        <v>696</v>
      </c>
      <c r="G175" s="194"/>
      <c r="H175" s="194" t="s">
        <v>757</v>
      </c>
      <c r="I175" s="194" t="s">
        <v>692</v>
      </c>
      <c r="J175" s="194">
        <v>50</v>
      </c>
      <c r="K175" s="238"/>
    </row>
    <row r="176" spans="2:11" customFormat="1" ht="15" customHeight="1">
      <c r="B176" s="217"/>
      <c r="C176" s="194" t="s">
        <v>715</v>
      </c>
      <c r="D176" s="194"/>
      <c r="E176" s="194"/>
      <c r="F176" s="215" t="s">
        <v>696</v>
      </c>
      <c r="G176" s="194"/>
      <c r="H176" s="194" t="s">
        <v>757</v>
      </c>
      <c r="I176" s="194" t="s">
        <v>692</v>
      </c>
      <c r="J176" s="194">
        <v>50</v>
      </c>
      <c r="K176" s="238"/>
    </row>
    <row r="177" spans="2:11" customFormat="1" ht="15" customHeight="1">
      <c r="B177" s="217"/>
      <c r="C177" s="194" t="s">
        <v>100</v>
      </c>
      <c r="D177" s="194"/>
      <c r="E177" s="194"/>
      <c r="F177" s="215" t="s">
        <v>690</v>
      </c>
      <c r="G177" s="194"/>
      <c r="H177" s="194" t="s">
        <v>758</v>
      </c>
      <c r="I177" s="194" t="s">
        <v>759</v>
      </c>
      <c r="J177" s="194"/>
      <c r="K177" s="238"/>
    </row>
    <row r="178" spans="2:11" customFormat="1" ht="15" customHeight="1">
      <c r="B178" s="217"/>
      <c r="C178" s="194" t="s">
        <v>55</v>
      </c>
      <c r="D178" s="194"/>
      <c r="E178" s="194"/>
      <c r="F178" s="215" t="s">
        <v>690</v>
      </c>
      <c r="G178" s="194"/>
      <c r="H178" s="194" t="s">
        <v>760</v>
      </c>
      <c r="I178" s="194" t="s">
        <v>761</v>
      </c>
      <c r="J178" s="194">
        <v>1</v>
      </c>
      <c r="K178" s="238"/>
    </row>
    <row r="179" spans="2:11" customFormat="1" ht="15" customHeight="1">
      <c r="B179" s="217"/>
      <c r="C179" s="194" t="s">
        <v>51</v>
      </c>
      <c r="D179" s="194"/>
      <c r="E179" s="194"/>
      <c r="F179" s="215" t="s">
        <v>690</v>
      </c>
      <c r="G179" s="194"/>
      <c r="H179" s="194" t="s">
        <v>762</v>
      </c>
      <c r="I179" s="194" t="s">
        <v>692</v>
      </c>
      <c r="J179" s="194">
        <v>20</v>
      </c>
      <c r="K179" s="238"/>
    </row>
    <row r="180" spans="2:11" customFormat="1" ht="15" customHeight="1">
      <c r="B180" s="217"/>
      <c r="C180" s="194" t="s">
        <v>52</v>
      </c>
      <c r="D180" s="194"/>
      <c r="E180" s="194"/>
      <c r="F180" s="215" t="s">
        <v>690</v>
      </c>
      <c r="G180" s="194"/>
      <c r="H180" s="194" t="s">
        <v>763</v>
      </c>
      <c r="I180" s="194" t="s">
        <v>692</v>
      </c>
      <c r="J180" s="194">
        <v>255</v>
      </c>
      <c r="K180" s="238"/>
    </row>
    <row r="181" spans="2:11" customFormat="1" ht="15" customHeight="1">
      <c r="B181" s="217"/>
      <c r="C181" s="194" t="s">
        <v>101</v>
      </c>
      <c r="D181" s="194"/>
      <c r="E181" s="194"/>
      <c r="F181" s="215" t="s">
        <v>690</v>
      </c>
      <c r="G181" s="194"/>
      <c r="H181" s="194" t="s">
        <v>654</v>
      </c>
      <c r="I181" s="194" t="s">
        <v>692</v>
      </c>
      <c r="J181" s="194">
        <v>10</v>
      </c>
      <c r="K181" s="238"/>
    </row>
    <row r="182" spans="2:11" customFormat="1" ht="15" customHeight="1">
      <c r="B182" s="217"/>
      <c r="C182" s="194" t="s">
        <v>102</v>
      </c>
      <c r="D182" s="194"/>
      <c r="E182" s="194"/>
      <c r="F182" s="215" t="s">
        <v>690</v>
      </c>
      <c r="G182" s="194"/>
      <c r="H182" s="194" t="s">
        <v>764</v>
      </c>
      <c r="I182" s="194" t="s">
        <v>725</v>
      </c>
      <c r="J182" s="194"/>
      <c r="K182" s="238"/>
    </row>
    <row r="183" spans="2:11" customFormat="1" ht="15" customHeight="1">
      <c r="B183" s="217"/>
      <c r="C183" s="194" t="s">
        <v>765</v>
      </c>
      <c r="D183" s="194"/>
      <c r="E183" s="194"/>
      <c r="F183" s="215" t="s">
        <v>690</v>
      </c>
      <c r="G183" s="194"/>
      <c r="H183" s="194" t="s">
        <v>766</v>
      </c>
      <c r="I183" s="194" t="s">
        <v>725</v>
      </c>
      <c r="J183" s="194"/>
      <c r="K183" s="238"/>
    </row>
    <row r="184" spans="2:11" customFormat="1" ht="15" customHeight="1">
      <c r="B184" s="217"/>
      <c r="C184" s="194" t="s">
        <v>754</v>
      </c>
      <c r="D184" s="194"/>
      <c r="E184" s="194"/>
      <c r="F184" s="215" t="s">
        <v>690</v>
      </c>
      <c r="G184" s="194"/>
      <c r="H184" s="194" t="s">
        <v>767</v>
      </c>
      <c r="I184" s="194" t="s">
        <v>725</v>
      </c>
      <c r="J184" s="194"/>
      <c r="K184" s="238"/>
    </row>
    <row r="185" spans="2:11" customFormat="1" ht="15" customHeight="1">
      <c r="B185" s="217"/>
      <c r="C185" s="194" t="s">
        <v>104</v>
      </c>
      <c r="D185" s="194"/>
      <c r="E185" s="194"/>
      <c r="F185" s="215" t="s">
        <v>696</v>
      </c>
      <c r="G185" s="194"/>
      <c r="H185" s="194" t="s">
        <v>768</v>
      </c>
      <c r="I185" s="194" t="s">
        <v>692</v>
      </c>
      <c r="J185" s="194">
        <v>50</v>
      </c>
      <c r="K185" s="238"/>
    </row>
    <row r="186" spans="2:11" customFormat="1" ht="15" customHeight="1">
      <c r="B186" s="217"/>
      <c r="C186" s="194" t="s">
        <v>769</v>
      </c>
      <c r="D186" s="194"/>
      <c r="E186" s="194"/>
      <c r="F186" s="215" t="s">
        <v>696</v>
      </c>
      <c r="G186" s="194"/>
      <c r="H186" s="194" t="s">
        <v>770</v>
      </c>
      <c r="I186" s="194" t="s">
        <v>771</v>
      </c>
      <c r="J186" s="194"/>
      <c r="K186" s="238"/>
    </row>
    <row r="187" spans="2:11" customFormat="1" ht="15" customHeight="1">
      <c r="B187" s="217"/>
      <c r="C187" s="194" t="s">
        <v>772</v>
      </c>
      <c r="D187" s="194"/>
      <c r="E187" s="194"/>
      <c r="F187" s="215" t="s">
        <v>696</v>
      </c>
      <c r="G187" s="194"/>
      <c r="H187" s="194" t="s">
        <v>773</v>
      </c>
      <c r="I187" s="194" t="s">
        <v>771</v>
      </c>
      <c r="J187" s="194"/>
      <c r="K187" s="238"/>
    </row>
    <row r="188" spans="2:11" customFormat="1" ht="15" customHeight="1">
      <c r="B188" s="217"/>
      <c r="C188" s="194" t="s">
        <v>774</v>
      </c>
      <c r="D188" s="194"/>
      <c r="E188" s="194"/>
      <c r="F188" s="215" t="s">
        <v>696</v>
      </c>
      <c r="G188" s="194"/>
      <c r="H188" s="194" t="s">
        <v>775</v>
      </c>
      <c r="I188" s="194" t="s">
        <v>771</v>
      </c>
      <c r="J188" s="194"/>
      <c r="K188" s="238"/>
    </row>
    <row r="189" spans="2:11" customFormat="1" ht="15" customHeight="1">
      <c r="B189" s="217"/>
      <c r="C189" s="251" t="s">
        <v>776</v>
      </c>
      <c r="D189" s="194"/>
      <c r="E189" s="194"/>
      <c r="F189" s="215" t="s">
        <v>696</v>
      </c>
      <c r="G189" s="194"/>
      <c r="H189" s="194" t="s">
        <v>777</v>
      </c>
      <c r="I189" s="194" t="s">
        <v>778</v>
      </c>
      <c r="J189" s="252" t="s">
        <v>779</v>
      </c>
      <c r="K189" s="238"/>
    </row>
    <row r="190" spans="2:11" customFormat="1" ht="15" customHeight="1">
      <c r="B190" s="217"/>
      <c r="C190" s="251" t="s">
        <v>40</v>
      </c>
      <c r="D190" s="194"/>
      <c r="E190" s="194"/>
      <c r="F190" s="215" t="s">
        <v>690</v>
      </c>
      <c r="G190" s="194"/>
      <c r="H190" s="191" t="s">
        <v>780</v>
      </c>
      <c r="I190" s="194" t="s">
        <v>781</v>
      </c>
      <c r="J190" s="194"/>
      <c r="K190" s="238"/>
    </row>
    <row r="191" spans="2:11" customFormat="1" ht="15" customHeight="1">
      <c r="B191" s="217"/>
      <c r="C191" s="251" t="s">
        <v>782</v>
      </c>
      <c r="D191" s="194"/>
      <c r="E191" s="194"/>
      <c r="F191" s="215" t="s">
        <v>690</v>
      </c>
      <c r="G191" s="194"/>
      <c r="H191" s="194" t="s">
        <v>783</v>
      </c>
      <c r="I191" s="194" t="s">
        <v>725</v>
      </c>
      <c r="J191" s="194"/>
      <c r="K191" s="238"/>
    </row>
    <row r="192" spans="2:11" customFormat="1" ht="15" customHeight="1">
      <c r="B192" s="217"/>
      <c r="C192" s="251" t="s">
        <v>784</v>
      </c>
      <c r="D192" s="194"/>
      <c r="E192" s="194"/>
      <c r="F192" s="215" t="s">
        <v>690</v>
      </c>
      <c r="G192" s="194"/>
      <c r="H192" s="194" t="s">
        <v>785</v>
      </c>
      <c r="I192" s="194" t="s">
        <v>725</v>
      </c>
      <c r="J192" s="194"/>
      <c r="K192" s="238"/>
    </row>
    <row r="193" spans="2:11" customFormat="1" ht="15" customHeight="1">
      <c r="B193" s="217"/>
      <c r="C193" s="251" t="s">
        <v>786</v>
      </c>
      <c r="D193" s="194"/>
      <c r="E193" s="194"/>
      <c r="F193" s="215" t="s">
        <v>696</v>
      </c>
      <c r="G193" s="194"/>
      <c r="H193" s="194" t="s">
        <v>787</v>
      </c>
      <c r="I193" s="194" t="s">
        <v>725</v>
      </c>
      <c r="J193" s="194"/>
      <c r="K193" s="238"/>
    </row>
    <row r="194" spans="2:11" customFormat="1" ht="15" customHeight="1">
      <c r="B194" s="244"/>
      <c r="C194" s="253"/>
      <c r="D194" s="224"/>
      <c r="E194" s="224"/>
      <c r="F194" s="224"/>
      <c r="G194" s="224"/>
      <c r="H194" s="224"/>
      <c r="I194" s="224"/>
      <c r="J194" s="224"/>
      <c r="K194" s="245"/>
    </row>
    <row r="195" spans="2:11" customFormat="1" ht="18.75" customHeight="1">
      <c r="B195" s="226"/>
      <c r="C195" s="236"/>
      <c r="D195" s="236"/>
      <c r="E195" s="236"/>
      <c r="F195" s="246"/>
      <c r="G195" s="236"/>
      <c r="H195" s="236"/>
      <c r="I195" s="236"/>
      <c r="J195" s="236"/>
      <c r="K195" s="226"/>
    </row>
    <row r="196" spans="2:11" customFormat="1" ht="18.75" customHeight="1">
      <c r="B196" s="226"/>
      <c r="C196" s="236"/>
      <c r="D196" s="236"/>
      <c r="E196" s="236"/>
      <c r="F196" s="246"/>
      <c r="G196" s="236"/>
      <c r="H196" s="236"/>
      <c r="I196" s="236"/>
      <c r="J196" s="236"/>
      <c r="K196" s="226"/>
    </row>
    <row r="197" spans="2:11" customFormat="1" ht="18.75" customHeight="1">
      <c r="B197" s="201"/>
      <c r="C197" s="201"/>
      <c r="D197" s="201"/>
      <c r="E197" s="201"/>
      <c r="F197" s="201"/>
      <c r="G197" s="201"/>
      <c r="H197" s="201"/>
      <c r="I197" s="201"/>
      <c r="J197" s="201"/>
      <c r="K197" s="201"/>
    </row>
    <row r="198" spans="2:11" customFormat="1" ht="12">
      <c r="B198" s="183"/>
      <c r="C198" s="184"/>
      <c r="D198" s="184"/>
      <c r="E198" s="184"/>
      <c r="F198" s="184"/>
      <c r="G198" s="184"/>
      <c r="H198" s="184"/>
      <c r="I198" s="184"/>
      <c r="J198" s="184"/>
      <c r="K198" s="185"/>
    </row>
    <row r="199" spans="2:11" customFormat="1" ht="20.5">
      <c r="B199" s="186"/>
      <c r="C199" s="301" t="s">
        <v>788</v>
      </c>
      <c r="D199" s="301"/>
      <c r="E199" s="301"/>
      <c r="F199" s="301"/>
      <c r="G199" s="301"/>
      <c r="H199" s="301"/>
      <c r="I199" s="301"/>
      <c r="J199" s="301"/>
      <c r="K199" s="187"/>
    </row>
    <row r="200" spans="2:11" customFormat="1" ht="25.5" customHeight="1">
      <c r="B200" s="186"/>
      <c r="C200" s="254" t="s">
        <v>789</v>
      </c>
      <c r="D200" s="254"/>
      <c r="E200" s="254"/>
      <c r="F200" s="254" t="s">
        <v>790</v>
      </c>
      <c r="G200" s="255"/>
      <c r="H200" s="302" t="s">
        <v>791</v>
      </c>
      <c r="I200" s="302"/>
      <c r="J200" s="302"/>
      <c r="K200" s="187"/>
    </row>
    <row r="201" spans="2:11" customFormat="1" ht="5.25" customHeight="1">
      <c r="B201" s="217"/>
      <c r="C201" s="212"/>
      <c r="D201" s="212"/>
      <c r="E201" s="212"/>
      <c r="F201" s="212"/>
      <c r="G201" s="236"/>
      <c r="H201" s="212"/>
      <c r="I201" s="212"/>
      <c r="J201" s="212"/>
      <c r="K201" s="238"/>
    </row>
    <row r="202" spans="2:11" customFormat="1" ht="15" customHeight="1">
      <c r="B202" s="217"/>
      <c r="C202" s="194" t="s">
        <v>781</v>
      </c>
      <c r="D202" s="194"/>
      <c r="E202" s="194"/>
      <c r="F202" s="215" t="s">
        <v>41</v>
      </c>
      <c r="G202" s="194"/>
      <c r="H202" s="303" t="s">
        <v>792</v>
      </c>
      <c r="I202" s="303"/>
      <c r="J202" s="303"/>
      <c r="K202" s="238"/>
    </row>
    <row r="203" spans="2:11" customFormat="1" ht="15" customHeight="1">
      <c r="B203" s="217"/>
      <c r="C203" s="194"/>
      <c r="D203" s="194"/>
      <c r="E203" s="194"/>
      <c r="F203" s="215" t="s">
        <v>42</v>
      </c>
      <c r="G203" s="194"/>
      <c r="H203" s="303" t="s">
        <v>793</v>
      </c>
      <c r="I203" s="303"/>
      <c r="J203" s="303"/>
      <c r="K203" s="238"/>
    </row>
    <row r="204" spans="2:11" customFormat="1" ht="15" customHeight="1">
      <c r="B204" s="217"/>
      <c r="C204" s="194"/>
      <c r="D204" s="194"/>
      <c r="E204" s="194"/>
      <c r="F204" s="215" t="s">
        <v>45</v>
      </c>
      <c r="G204" s="194"/>
      <c r="H204" s="303" t="s">
        <v>794</v>
      </c>
      <c r="I204" s="303"/>
      <c r="J204" s="303"/>
      <c r="K204" s="238"/>
    </row>
    <row r="205" spans="2:11" customFormat="1" ht="15" customHeight="1">
      <c r="B205" s="217"/>
      <c r="C205" s="194"/>
      <c r="D205" s="194"/>
      <c r="E205" s="194"/>
      <c r="F205" s="215" t="s">
        <v>43</v>
      </c>
      <c r="G205" s="194"/>
      <c r="H205" s="303" t="s">
        <v>795</v>
      </c>
      <c r="I205" s="303"/>
      <c r="J205" s="303"/>
      <c r="K205" s="238"/>
    </row>
    <row r="206" spans="2:11" customFormat="1" ht="15" customHeight="1">
      <c r="B206" s="217"/>
      <c r="C206" s="194"/>
      <c r="D206" s="194"/>
      <c r="E206" s="194"/>
      <c r="F206" s="215" t="s">
        <v>44</v>
      </c>
      <c r="G206" s="194"/>
      <c r="H206" s="303" t="s">
        <v>796</v>
      </c>
      <c r="I206" s="303"/>
      <c r="J206" s="303"/>
      <c r="K206" s="238"/>
    </row>
    <row r="207" spans="2:11" customFormat="1" ht="15" customHeight="1">
      <c r="B207" s="217"/>
      <c r="C207" s="194"/>
      <c r="D207" s="194"/>
      <c r="E207" s="194"/>
      <c r="F207" s="215"/>
      <c r="G207" s="194"/>
      <c r="H207" s="194"/>
      <c r="I207" s="194"/>
      <c r="J207" s="194"/>
      <c r="K207" s="238"/>
    </row>
    <row r="208" spans="2:11" customFormat="1" ht="15" customHeight="1">
      <c r="B208" s="217"/>
      <c r="C208" s="194" t="s">
        <v>737</v>
      </c>
      <c r="D208" s="194"/>
      <c r="E208" s="194"/>
      <c r="F208" s="215" t="s">
        <v>74</v>
      </c>
      <c r="G208" s="194"/>
      <c r="H208" s="303" t="s">
        <v>797</v>
      </c>
      <c r="I208" s="303"/>
      <c r="J208" s="303"/>
      <c r="K208" s="238"/>
    </row>
    <row r="209" spans="2:11" customFormat="1" ht="15" customHeight="1">
      <c r="B209" s="217"/>
      <c r="C209" s="194"/>
      <c r="D209" s="194"/>
      <c r="E209" s="194"/>
      <c r="F209" s="215" t="s">
        <v>632</v>
      </c>
      <c r="G209" s="194"/>
      <c r="H209" s="303" t="s">
        <v>633</v>
      </c>
      <c r="I209" s="303"/>
      <c r="J209" s="303"/>
      <c r="K209" s="238"/>
    </row>
    <row r="210" spans="2:11" customFormat="1" ht="15" customHeight="1">
      <c r="B210" s="217"/>
      <c r="C210" s="194"/>
      <c r="D210" s="194"/>
      <c r="E210" s="194"/>
      <c r="F210" s="215" t="s">
        <v>630</v>
      </c>
      <c r="G210" s="194"/>
      <c r="H210" s="303" t="s">
        <v>798</v>
      </c>
      <c r="I210" s="303"/>
      <c r="J210" s="303"/>
      <c r="K210" s="238"/>
    </row>
    <row r="211" spans="2:11" customFormat="1" ht="15" customHeight="1">
      <c r="B211" s="256"/>
      <c r="C211" s="194"/>
      <c r="D211" s="194"/>
      <c r="E211" s="194"/>
      <c r="F211" s="215" t="s">
        <v>634</v>
      </c>
      <c r="G211" s="251"/>
      <c r="H211" s="304" t="s">
        <v>635</v>
      </c>
      <c r="I211" s="304"/>
      <c r="J211" s="304"/>
      <c r="K211" s="257"/>
    </row>
    <row r="212" spans="2:11" customFormat="1" ht="15" customHeight="1">
      <c r="B212" s="256"/>
      <c r="C212" s="194"/>
      <c r="D212" s="194"/>
      <c r="E212" s="194"/>
      <c r="F212" s="215" t="s">
        <v>636</v>
      </c>
      <c r="G212" s="251"/>
      <c r="H212" s="304" t="s">
        <v>799</v>
      </c>
      <c r="I212" s="304"/>
      <c r="J212" s="304"/>
      <c r="K212" s="257"/>
    </row>
    <row r="213" spans="2:11" customFormat="1" ht="15" customHeight="1">
      <c r="B213" s="256"/>
      <c r="C213" s="194"/>
      <c r="D213" s="194"/>
      <c r="E213" s="194"/>
      <c r="F213" s="215"/>
      <c r="G213" s="251"/>
      <c r="H213" s="242"/>
      <c r="I213" s="242"/>
      <c r="J213" s="242"/>
      <c r="K213" s="257"/>
    </row>
    <row r="214" spans="2:11" customFormat="1" ht="15" customHeight="1">
      <c r="B214" s="256"/>
      <c r="C214" s="194" t="s">
        <v>761</v>
      </c>
      <c r="D214" s="194"/>
      <c r="E214" s="194"/>
      <c r="F214" s="215">
        <v>1</v>
      </c>
      <c r="G214" s="251"/>
      <c r="H214" s="304" t="s">
        <v>800</v>
      </c>
      <c r="I214" s="304"/>
      <c r="J214" s="304"/>
      <c r="K214" s="257"/>
    </row>
    <row r="215" spans="2:11" customFormat="1" ht="15" customHeight="1">
      <c r="B215" s="256"/>
      <c r="C215" s="194"/>
      <c r="D215" s="194"/>
      <c r="E215" s="194"/>
      <c r="F215" s="215">
        <v>2</v>
      </c>
      <c r="G215" s="251"/>
      <c r="H215" s="304" t="s">
        <v>801</v>
      </c>
      <c r="I215" s="304"/>
      <c r="J215" s="304"/>
      <c r="K215" s="257"/>
    </row>
    <row r="216" spans="2:11" customFormat="1" ht="15" customHeight="1">
      <c r="B216" s="256"/>
      <c r="C216" s="194"/>
      <c r="D216" s="194"/>
      <c r="E216" s="194"/>
      <c r="F216" s="215">
        <v>3</v>
      </c>
      <c r="G216" s="251"/>
      <c r="H216" s="304" t="s">
        <v>802</v>
      </c>
      <c r="I216" s="304"/>
      <c r="J216" s="304"/>
      <c r="K216" s="257"/>
    </row>
    <row r="217" spans="2:11" customFormat="1" ht="15" customHeight="1">
      <c r="B217" s="256"/>
      <c r="C217" s="194"/>
      <c r="D217" s="194"/>
      <c r="E217" s="194"/>
      <c r="F217" s="215">
        <v>4</v>
      </c>
      <c r="G217" s="251"/>
      <c r="H217" s="304" t="s">
        <v>803</v>
      </c>
      <c r="I217" s="304"/>
      <c r="J217" s="304"/>
      <c r="K217" s="257"/>
    </row>
    <row r="218" spans="2:11" customFormat="1" ht="12.75" customHeight="1">
      <c r="B218" s="258"/>
      <c r="C218" s="259"/>
      <c r="D218" s="259"/>
      <c r="E218" s="259"/>
      <c r="F218" s="259"/>
      <c r="G218" s="259"/>
      <c r="H218" s="259"/>
      <c r="I218" s="259"/>
      <c r="J218" s="259"/>
      <c r="K218" s="26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03_2023 - OPRAVA MOSTU 33...</vt:lpstr>
      <vt:lpstr>Pokyny pro vyplnění</vt:lpstr>
      <vt:lpstr>'03_2023 - OPRAVA MOSTU 33...'!Názvy_tisku</vt:lpstr>
      <vt:lpstr>'Rekapitulace stavby'!Názvy_tisku</vt:lpstr>
      <vt:lpstr>'03_2023 - OPRAVA MOSTU 33...'!Oblast_tisku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Save CZ</dc:creator>
  <cp:lastModifiedBy>Save CZ</cp:lastModifiedBy>
  <cp:lastPrinted>2023-03-29T05:15:11Z</cp:lastPrinted>
  <dcterms:created xsi:type="dcterms:W3CDTF">2023-03-29T05:02:50Z</dcterms:created>
  <dcterms:modified xsi:type="dcterms:W3CDTF">2023-03-29T05:15:22Z</dcterms:modified>
</cp:coreProperties>
</file>